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Lançamentos" sheetId="2" state="visible" r:id="rId4"/>
    <sheet name="Resumo mensal" sheetId="3" state="visible" r:id="rId5"/>
    <sheet name="Carnê-leão (estimativa)" sheetId="4" state="visible" r:id="rId6"/>
    <sheet name="Simulador de Fator R" sheetId="5" state="visible" r:id="rId7"/>
    <sheet name="Parâmetro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<sst xmlns="http://schemas.openxmlformats.org/spreadsheetml/2006/main" count="148" uniqueCount="135">
  <si>
    <t xml:space="preserve">Controle financeiro do consultório</t>
  </si>
  <si>
    <t xml:space="preserve">Psique Contábil · Contabilidade que pensa com você · psiquecontabil.com.br</t>
  </si>
  <si>
    <t xml:space="preserve">Como usar em três minutos</t>
  </si>
  <si>
    <t xml:space="preserve">1. Aba Lançamentos: registre cada receita e cada despesa. Nas linhas 5 e 6 há dois exemplos: apague ou sobrescreva.</t>
  </si>
  <si>
    <t xml:space="preserve">2. Aba Resumo mensal: veja o resultado de cada mês. Escolha o ano na célula B3.</t>
  </si>
  <si>
    <t xml:space="preserve">3. Aba Carnê-leão (estimativa): para quem atende como pessoa física. Preencha INSS pago e dependentes nas células amarelas.</t>
  </si>
  <si>
    <t xml:space="preserve">4. Aba Simulador de Fator R: para quem tem CNPJ. Informe faturamento e folha.</t>
  </si>
  <si>
    <t xml:space="preserve">5. Aba Parâmetros: tabelas e valores. Atualize quando as regras mudarem.</t>
  </si>
  <si>
    <t xml:space="preserve">Legenda</t>
  </si>
  <si>
    <t xml:space="preserve">Azul com fundo amarelo: você preenche.</t>
  </si>
  <si>
    <t xml:space="preserve">Preto: fórmula automática. Não altere.</t>
  </si>
  <si>
    <t xml:space="preserve">Verde: valor vindo de outra aba.</t>
  </si>
  <si>
    <t xml:space="preserve">Cuidados</t>
  </si>
  <si>
    <t xml:space="preserve">Sigilo: nunca registre diagnóstico, queixa ou conteúdo das sessões. Use código ou iniciais do paciente.</t>
  </si>
  <si>
    <t xml:space="preserve">Esta planilha organiza os seus números e traz estimativas simplificadas, baseadas na legislação vigente em outubro de 2026.</t>
  </si>
  <si>
    <t xml:space="preserve">Ela não substitui o cálculo oficial (Carnê-Leão Web, DAS) nem a orientação de um contador. Cada caso tem particularidades.</t>
  </si>
  <si>
    <t xml:space="preserve">Lançamentos</t>
  </si>
  <si>
    <t xml:space="preserve">Registre cada recebimento e cada despesa. Não coloque dados clínicos: identifique o paciente por código ou iniciais.</t>
  </si>
  <si>
    <t xml:space="preserve">Data</t>
  </si>
  <si>
    <t xml:space="preserve">Tipo</t>
  </si>
  <si>
    <t xml:space="preserve">Categoria</t>
  </si>
  <si>
    <t xml:space="preserve">Referência (código ou iniciais)</t>
  </si>
  <si>
    <t xml:space="preserve">Forma de pagamento</t>
  </si>
  <si>
    <t xml:space="preserve">Valor (R$)</t>
  </si>
  <si>
    <t xml:space="preserve">Dedutível no livro-caixa? (despesas)</t>
  </si>
  <si>
    <t xml:space="preserve">Mês (automático)</t>
  </si>
  <si>
    <t xml:space="preserve">Como usar</t>
  </si>
  <si>
    <t xml:space="preserve">Receita</t>
  </si>
  <si>
    <t xml:space="preserve">Atendimento particular</t>
  </si>
  <si>
    <t xml:space="preserve">P-014</t>
  </si>
  <si>
    <t xml:space="preserve">Pix</t>
  </si>
  <si>
    <t xml:space="preserve">Linhas 5 e 6: exemplos. Apague ou sobrescreva.</t>
  </si>
  <si>
    <t xml:space="preserve">Despesa</t>
  </si>
  <si>
    <t xml:space="preserve">Aluguel de sala</t>
  </si>
  <si>
    <t xml:space="preserve">Sala 3</t>
  </si>
  <si>
    <t xml:space="preserve">Sim</t>
  </si>
  <si>
    <t xml:space="preserve">Células azuis: você preenche. Preto: fórmula automática.</t>
  </si>
  <si>
    <t xml:space="preserve">Tipo: Receita ou Despesa.</t>
  </si>
  <si>
    <t xml:space="preserve">Dedutível: marque Sim apenas para despesas do consultório que o livro-caixa aceita (veja o guia no site).</t>
  </si>
  <si>
    <t xml:space="preserve">Resumo mensal</t>
  </si>
  <si>
    <t xml:space="preserve">Calculado automaticamente a partir dos lançamentos.</t>
  </si>
  <si>
    <t xml:space="preserve">Ano</t>
  </si>
  <si>
    <t xml:space="preserve">Mês</t>
  </si>
  <si>
    <t xml:space="preserve">Receitas (R$)</t>
  </si>
  <si>
    <t xml:space="preserve">Despesas (R$)</t>
  </si>
  <si>
    <t xml:space="preserve">Resultado (R$)</t>
  </si>
  <si>
    <t xml:space="preserve">Atendimentos (nº de recebimentos)</t>
  </si>
  <si>
    <t xml:space="preserve">Ticket médio (R$)</t>
  </si>
  <si>
    <t xml:space="preserve">Total do ano</t>
  </si>
  <si>
    <t xml:space="preserve">Carnê-leão: estimativa mensal</t>
  </si>
  <si>
    <t xml:space="preserve">Para quem atende como pessoa física. Estimativa simplificada: confira no Carnê-Leão Web antes de pagar o DARF (código 0190).</t>
  </si>
  <si>
    <t xml:space="preserve">Usar desconto simplificado?</t>
  </si>
  <si>
    <t xml:space="preserve">O desconto simplificado substitui as deduções legais quando é maior. Confirme no Carnê-Leão Web.</t>
  </si>
  <si>
    <t xml:space="preserve">Despesas do livro-caixa (R$)</t>
  </si>
  <si>
    <t xml:space="preserve">INSS pago (R$)</t>
  </si>
  <si>
    <t xml:space="preserve">Dependentes (nº)</t>
  </si>
  <si>
    <t xml:space="preserve">Deduções legais (R$)</t>
  </si>
  <si>
    <t xml:space="preserve">Dedução aplicada (R$)</t>
  </si>
  <si>
    <t xml:space="preserve">Base de cálculo (R$)</t>
  </si>
  <si>
    <t xml:space="preserve">Imposto pela tabela (R$)</t>
  </si>
  <si>
    <t xml:space="preserve">Imposto estimado após redutor (R$)</t>
  </si>
  <si>
    <t xml:space="preserve">Como ler</t>
  </si>
  <si>
    <t xml:space="preserve">Receitas vêm do Resumo mensal. Despesas do livro-caixa são as marcadas com Sim na aba Lançamentos, limitadas à receita do mês.</t>
  </si>
  <si>
    <t xml:space="preserve">INSS pago e Dependentes: preencha nas células amarelas.</t>
  </si>
  <si>
    <t xml:space="preserve">Imposto estimado: tabela progressiva e redutor de 2026 (Lei 15.270/2025). Até R$ 5.000 de receita mensal, o imposto estimado é zero.</t>
  </si>
  <si>
    <t xml:space="preserve">Pague o DARF (código 0190) até o último dia útil do mês seguinte. O Carnê-Leão Web é a referência oficial.</t>
  </si>
  <si>
    <t xml:space="preserve">Simulador de Fator R</t>
  </si>
  <si>
    <t xml:space="preserve">Para quem tem CNPJ no Simples Nacional. Preencha as duas células amarelas.</t>
  </si>
  <si>
    <t xml:space="preserve">Faturamento mensal médio (R$)</t>
  </si>
  <si>
    <t xml:space="preserve">Exemplo. Substitua pelos seus valores.</t>
  </si>
  <si>
    <t xml:space="preserve">Folha mensal atual: pró-labore + salários + encargos (R$)</t>
  </si>
  <si>
    <t xml:space="preserve">Se hoje não há pró-labore, informe 0.</t>
  </si>
  <si>
    <t xml:space="preserve">Situação atual</t>
  </si>
  <si>
    <t xml:space="preserve">RBT12 estimado (faturamento × 12)</t>
  </si>
  <si>
    <t xml:space="preserve">Fator R atual</t>
  </si>
  <si>
    <t xml:space="preserve">Anexo atual</t>
  </si>
  <si>
    <t xml:space="preserve">Alíquota efetiva no Anexo III</t>
  </si>
  <si>
    <t xml:space="preserve">Alíquota efetiva no Anexo V</t>
  </si>
  <si>
    <t xml:space="preserve">DAS mensal estimado hoje (R$)</t>
  </si>
  <si>
    <t xml:space="preserve">Cenário: elevar a folha para chegar ao Anexo III</t>
  </si>
  <si>
    <t xml:space="preserve">Folha necessária (28% do faturamento, mínimo de 1 salário mínimo) (R$)</t>
  </si>
  <si>
    <t xml:space="preserve">DAS mensal no Anexo III (R$)</t>
  </si>
  <si>
    <t xml:space="preserve">INSS do sócio sobre a folha atual (R$)</t>
  </si>
  <si>
    <t xml:space="preserve">INSS do sócio sobre a folha necessária (R$)</t>
  </si>
  <si>
    <t xml:space="preserve">INSS adicional (R$)</t>
  </si>
  <si>
    <t xml:space="preserve">DAS mensal no Anexo V (R$)</t>
  </si>
  <si>
    <t xml:space="preserve">Economia mensal estimada, já descontado o INSS adicional (R$)</t>
  </si>
  <si>
    <t xml:space="preserve">Leitura do resultado</t>
  </si>
  <si>
    <t xml:space="preserve">Estimativa simplificada, sem imposto de renda retido sobre o pró-labore nem outros efeitos. Não substitui a análise do seu caso e não promete economia.</t>
  </si>
  <si>
    <t xml:space="preserve">Parâmetros e tabelas</t>
  </si>
  <si>
    <t xml:space="preserve">Valores vigentes em outubro de 2026. Atualize aqui quando as regras mudarem. Células azuis com fundo amarelo são editáveis.</t>
  </si>
  <si>
    <t xml:space="preserve">Tabela progressiva mensal do IRPF (vigente desde maio/2025)</t>
  </si>
  <si>
    <t xml:space="preserve">Anexo III do Simples Nacional</t>
  </si>
  <si>
    <t xml:space="preserve">Anexo V do Simples Nacional</t>
  </si>
  <si>
    <t xml:space="preserve">Categorias (lista da coluna Categoria)</t>
  </si>
  <si>
    <t xml:space="preserve">Base a partir de (R$)</t>
  </si>
  <si>
    <t xml:space="preserve">Alíquota</t>
  </si>
  <si>
    <t xml:space="preserve">Deduzir (R$)</t>
  </si>
  <si>
    <t xml:space="preserve">RBT12 a partir de (R$)</t>
  </si>
  <si>
    <t xml:space="preserve">Convênio</t>
  </si>
  <si>
    <t xml:space="preserve">Plataforma online</t>
  </si>
  <si>
    <t xml:space="preserve">Supervisão ou cursos ministrados</t>
  </si>
  <si>
    <t xml:space="preserve">Outras receitas</t>
  </si>
  <si>
    <t xml:space="preserve">Redutor e deduções do carnê-leão (Lei 15.270/2025, desde 01/01/2026)</t>
  </si>
  <si>
    <t xml:space="preserve">Condomínio</t>
  </si>
  <si>
    <t xml:space="preserve">Limite de isenção mensal (R$)</t>
  </si>
  <si>
    <t xml:space="preserve">Alíquota efetiva = (RBT12 × alíquota − deduzir) ÷ RBT12. RBT12 = faturamento mensal × 12 (estimativa).</t>
  </si>
  <si>
    <t xml:space="preserve">Energia e internet</t>
  </si>
  <si>
    <t xml:space="preserve">Limite superior do redutor (R$)</t>
  </si>
  <si>
    <t xml:space="preserve">Plataformas e software</t>
  </si>
  <si>
    <t xml:space="preserve">Redução máxima até o limite de isenção (R$)</t>
  </si>
  <si>
    <t xml:space="preserve">Material de consumo</t>
  </si>
  <si>
    <t xml:space="preserve">Constante da fórmula do redutor (R$)</t>
  </si>
  <si>
    <t xml:space="preserve">Anuidade do CRP</t>
  </si>
  <si>
    <t xml:space="preserve">Coeficiente da fórmula do redutor</t>
  </si>
  <si>
    <t xml:space="preserve">Contabilidade</t>
  </si>
  <si>
    <t xml:space="preserve">Desconto simplificado mensal (R$)</t>
  </si>
  <si>
    <t xml:space="preserve">Marketing</t>
  </si>
  <si>
    <t xml:space="preserve">Dedução por dependente (R$/mês)</t>
  </si>
  <si>
    <t xml:space="preserve">Taxas de cartão e plataformas</t>
  </si>
  <si>
    <t xml:space="preserve">Impostos (DAS, DARF)</t>
  </si>
  <si>
    <t xml:space="preserve">INSS e Fator R</t>
  </si>
  <si>
    <t xml:space="preserve">Secretária e encargos</t>
  </si>
  <si>
    <t xml:space="preserve">Salário mínimo 2026 (R$)</t>
  </si>
  <si>
    <t xml:space="preserve">Outras despesas</t>
  </si>
  <si>
    <t xml:space="preserve">Teto do INSS 2026 (R$)</t>
  </si>
  <si>
    <t xml:space="preserve">Alíquota do INSS sobre o pró-labore</t>
  </si>
  <si>
    <t xml:space="preserve">Limite do Fator R</t>
  </si>
  <si>
    <t xml:space="preserve">Limite anual do Simples Nacional (R$)</t>
  </si>
  <si>
    <t xml:space="preserve">Fontes e premissas</t>
  </si>
  <si>
    <t xml:space="preserve">Tabela progressiva e redutor: Receita Federal e Lei nº 15.270/2025. Confirme atualizações no Carnê-Leão Web.</t>
  </si>
  <si>
    <t xml:space="preserve">Anexos III e V: Lei Complementar nº 123/2006 (tabelas vigentes). Fator R: folha dos 12 meses ÷ receita dos 12 meses.</t>
  </si>
  <si>
    <t xml:space="preserve">Salário mínimo 2026: Decreto nº 12.797/2025. Teto do INSS 2026: tabela da Previdência Social.</t>
  </si>
  <si>
    <t xml:space="preserve">Desconto simplificado de R$ 607,20: valor coerente com a mecânica do redutor da Lei 15.270/2025. Confirme no Carnê-Leão Web se se aplica ao seu caso.</t>
  </si>
  <si>
    <t xml:space="preserve">Estimativas simplificadas. Não substituem o cálculo oficial nem a orientação de um contador.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</si>
</sst>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&quot;R$ &quot;#,##0.00;&quot;(R$ &quot;#,##0.00\);\-"/>
    <numFmt numFmtId="167" formatCode="mmm/yyyy"/>
    <numFmt numFmtId="168" formatCode="0;\-0;\-"/>
    <numFmt numFmtId="169" formatCode="0.0%;\(0.0%\);\-"/>
    <numFmt numFmtId="170" formatCode="0.00%"/>
    <numFmt numFmtId="171" formatCode="0.0%"/>
    <numFmt numFmtId="172" formatCode="0.0000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3D3E"/>
      <name val="Arial"/>
      <family val="0"/>
      <charset val="1"/>
    </font>
    <font>
      <i val="true"/>
      <sz val="10"/>
      <color rgb="FF6B7F7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F3D3E"/>
        <bgColor rgb="FF333333"/>
      </patternFill>
    </fill>
    <fill>
      <patternFill patternType="solid">
        <fgColor rgb="FFFAF9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F72"/>
      <rgbColor rgb="FF9999FF"/>
      <rgbColor rgb="FF993366"/>
      <rgbColor rgb="FFFAF9F6"/>
      <rgbColor rgb="FFCCFFFF"/>
      <rgbColor rgb="FF660066"/>
      <rgbColor rgb="FFFF8080"/>
      <rgbColor rgb="FF0066CC"/>
      <rgbColor rgb="FFD9D9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6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1"/>
    <col collapsed="false" customWidth="true" hidden="false" outlineLevel="0" max="4" min="3" style="0" width="30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14"/>
    <col collapsed="false" customWidth="true" hidden="false" outlineLevel="0" max="9" min="9" style="0" width="3"/>
    <col collapsed="false" customWidth="true" hidden="false" outlineLevel="0" max="10" min="10" style="0" width="70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31.5" hidden="false" customHeight="true" outlineLevel="0" collapsed="false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J4" s="3" t="s">
        <v>26</v>
      </c>
    </row>
    <row r="5" customFormat="false" ht="15" hidden="false" customHeight="false" outlineLevel="0" collapsed="false">
      <c r="A5" s="8" t="n">
        <v>46091</v>
      </c>
      <c r="B5" s="9" t="s">
        <v>27</v>
      </c>
      <c r="C5" s="9" t="s">
        <v>28</v>
      </c>
      <c r="D5" s="9" t="s">
        <v>29</v>
      </c>
      <c r="E5" s="9" t="s">
        <v>30</v>
      </c>
      <c r="F5" s="10" t="n">
        <v>180</v>
      </c>
      <c r="G5" s="9"/>
      <c r="H5" s="11" t="n">
        <f aca="false">IF(A5="","",DATE(YEAR(A5),MONTH(A5),1))</f>
        <v>46082</v>
      </c>
      <c r="J5" s="2" t="s">
        <v>31</v>
      </c>
    </row>
    <row r="6" customFormat="false" ht="15" hidden="false" customHeight="false" outlineLevel="0" collapsed="false">
      <c r="A6" s="8" t="n">
        <v>46086</v>
      </c>
      <c r="B6" s="9" t="s">
        <v>32</v>
      </c>
      <c r="C6" s="9" t="s">
        <v>33</v>
      </c>
      <c r="D6" s="9" t="s">
        <v>34</v>
      </c>
      <c r="E6" s="9" t="s">
        <v>30</v>
      </c>
      <c r="F6" s="10" t="n">
        <v>600</v>
      </c>
      <c r="G6" s="9" t="s">
        <v>35</v>
      </c>
      <c r="H6" s="11" t="n">
        <f aca="false">IF(A6="","",DATE(YEAR(A6),MONTH(A6),1))</f>
        <v>46082</v>
      </c>
      <c r="J6" s="2" t="s">
        <v>36</v>
      </c>
    </row>
    <row r="7" customFormat="false" ht="15" hidden="false" customHeight="false" outlineLevel="0" collapsed="false">
      <c r="A7" s="8"/>
      <c r="B7" s="9"/>
      <c r="C7" s="9"/>
      <c r="D7" s="9"/>
      <c r="E7" s="9"/>
      <c r="F7" s="10"/>
      <c r="G7" s="9"/>
      <c r="H7" s="11" t="str">
        <f aca="false">IF(A7="","",DATE(YEAR(A7),MONTH(A7),1))</f>
        <v/>
      </c>
      <c r="J7" s="2" t="s">
        <v>37</v>
      </c>
    </row>
    <row r="8" customFormat="false" ht="15" hidden="false" customHeight="false" outlineLevel="0" collapsed="false">
      <c r="A8" s="8"/>
      <c r="B8" s="9"/>
      <c r="C8" s="9"/>
      <c r="D8" s="9"/>
      <c r="E8" s="9"/>
      <c r="F8" s="10"/>
      <c r="G8" s="9"/>
      <c r="H8" s="11" t="str">
        <f aca="false">IF(A8="","",DATE(YEAR(A8),MONTH(A8),1))</f>
        <v/>
      </c>
      <c r="J8" s="2" t="s">
        <v>38</v>
      </c>
    </row>
    <row r="9" customFormat="false" ht="15" hidden="false" customHeight="false" outlineLevel="0" collapsed="false">
      <c r="A9" s="8"/>
      <c r="B9" s="9"/>
      <c r="C9" s="9"/>
      <c r="D9" s="9"/>
      <c r="E9" s="9"/>
      <c r="F9" s="10"/>
      <c r="G9" s="9"/>
      <c r="H9" s="11" t="str">
        <f aca="false">IF(A9="","",DATE(YEAR(A9),MONTH(A9),1))</f>
        <v/>
      </c>
    </row>
    <row r="10" customFormat="false" ht="15" hidden="false" customHeight="false" outlineLevel="0" collapsed="false">
      <c r="A10" s="8"/>
      <c r="B10" s="9"/>
      <c r="C10" s="9"/>
      <c r="D10" s="9"/>
      <c r="E10" s="9"/>
      <c r="F10" s="10"/>
      <c r="G10" s="9"/>
      <c r="H10" s="11" t="str">
        <f aca="false">IF(A10="","",DATE(YEAR(A10),MONTH(A10),1))</f>
        <v/>
      </c>
    </row>
    <row r="11" customFormat="false" ht="15" hidden="false" customHeight="false" outlineLevel="0" collapsed="false">
      <c r="A11" s="8"/>
      <c r="B11" s="9"/>
      <c r="C11" s="9"/>
      <c r="D11" s="9"/>
      <c r="E11" s="9"/>
      <c r="F11" s="10"/>
      <c r="G11" s="9"/>
      <c r="H11" s="11" t="str">
        <f aca="false">IF(A11="","",DATE(YEAR(A11),MONTH(A11),1))</f>
        <v/>
      </c>
    </row>
    <row r="12" customFormat="false" ht="15" hidden="false" customHeight="false" outlineLevel="0" collapsed="false">
      <c r="A12" s="8"/>
      <c r="B12" s="9"/>
      <c r="C12" s="9"/>
      <c r="D12" s="9"/>
      <c r="E12" s="9"/>
      <c r="F12" s="10"/>
      <c r="G12" s="9"/>
      <c r="H12" s="11" t="str">
        <f aca="false">IF(A12="","",DATE(YEAR(A12),MONTH(A12),1))</f>
        <v/>
      </c>
    </row>
    <row r="13" customFormat="false" ht="15" hidden="false" customHeight="false" outlineLevel="0" collapsed="false">
      <c r="A13" s="8"/>
      <c r="B13" s="9"/>
      <c r="C13" s="9"/>
      <c r="D13" s="9"/>
      <c r="E13" s="9"/>
      <c r="F13" s="10"/>
      <c r="G13" s="9"/>
      <c r="H13" s="11" t="str">
        <f aca="false">IF(A13="","",DATE(YEAR(A13),MONTH(A13),1))</f>
        <v/>
      </c>
    </row>
    <row r="14" customFormat="false" ht="15" hidden="false" customHeight="false" outlineLevel="0" collapsed="false">
      <c r="A14" s="8"/>
      <c r="B14" s="9"/>
      <c r="C14" s="9"/>
      <c r="D14" s="9"/>
      <c r="E14" s="9"/>
      <c r="F14" s="10"/>
      <c r="G14" s="9"/>
      <c r="H14" s="11" t="str">
        <f aca="false">IF(A14="","",DATE(YEAR(A14),MONTH(A14),1))</f>
        <v/>
      </c>
    </row>
    <row r="15" customFormat="false" ht="15" hidden="false" customHeight="false" outlineLevel="0" collapsed="false">
      <c r="A15" s="8"/>
      <c r="B15" s="9"/>
      <c r="C15" s="9"/>
      <c r="D15" s="9"/>
      <c r="E15" s="9"/>
      <c r="F15" s="10"/>
      <c r="G15" s="9"/>
      <c r="H15" s="11" t="str">
        <f aca="false">IF(A15="","",DATE(YEAR(A15),MONTH(A15),1))</f>
        <v/>
      </c>
    </row>
    <row r="16" customFormat="false" ht="15" hidden="false" customHeight="false" outlineLevel="0" collapsed="false">
      <c r="A16" s="8"/>
      <c r="B16" s="9"/>
      <c r="C16" s="9"/>
      <c r="D16" s="9"/>
      <c r="E16" s="9"/>
      <c r="F16" s="10"/>
      <c r="G16" s="9"/>
      <c r="H16" s="11" t="str">
        <f aca="false">IF(A16="","",DATE(YEAR(A16),MONTH(A16),1))</f>
        <v/>
      </c>
    </row>
    <row r="17" customFormat="false" ht="15" hidden="false" customHeight="false" outlineLevel="0" collapsed="false">
      <c r="A17" s="8"/>
      <c r="B17" s="9"/>
      <c r="C17" s="9"/>
      <c r="D17" s="9"/>
      <c r="E17" s="9"/>
      <c r="F17" s="10"/>
      <c r="G17" s="9"/>
      <c r="H17" s="11" t="str">
        <f aca="false">IF(A17="","",DATE(YEAR(A17),MONTH(A17),1))</f>
        <v/>
      </c>
    </row>
    <row r="18" customFormat="false" ht="15" hidden="false" customHeight="false" outlineLevel="0" collapsed="false">
      <c r="A18" s="8"/>
      <c r="B18" s="9"/>
      <c r="C18" s="9"/>
      <c r="D18" s="9"/>
      <c r="E18" s="9"/>
      <c r="F18" s="10"/>
      <c r="G18" s="9"/>
      <c r="H18" s="11" t="str">
        <f aca="false">IF(A18="","",DATE(YEAR(A18),MONTH(A18),1))</f>
        <v/>
      </c>
    </row>
    <row r="19" customFormat="false" ht="15" hidden="false" customHeight="false" outlineLevel="0" collapsed="false">
      <c r="A19" s="8"/>
      <c r="B19" s="9"/>
      <c r="C19" s="9"/>
      <c r="D19" s="9"/>
      <c r="E19" s="9"/>
      <c r="F19" s="10"/>
      <c r="G19" s="9"/>
      <c r="H19" s="11" t="str">
        <f aca="false">IF(A19="","",DATE(YEAR(A19),MONTH(A19),1))</f>
        <v/>
      </c>
    </row>
    <row r="20" customFormat="false" ht="15" hidden="false" customHeight="false" outlineLevel="0" collapsed="false">
      <c r="A20" s="8"/>
      <c r="B20" s="9"/>
      <c r="C20" s="9"/>
      <c r="D20" s="9"/>
      <c r="E20" s="9"/>
      <c r="F20" s="10"/>
      <c r="G20" s="9"/>
      <c r="H20" s="11" t="str">
        <f aca="false">IF(A20="","",DATE(YEAR(A20),MONTH(A20),1))</f>
        <v/>
      </c>
    </row>
    <row r="21" customFormat="false" ht="15" hidden="false" customHeight="false" outlineLevel="0" collapsed="false">
      <c r="A21" s="8"/>
      <c r="B21" s="9"/>
      <c r="C21" s="9"/>
      <c r="D21" s="9"/>
      <c r="E21" s="9"/>
      <c r="F21" s="10"/>
      <c r="G21" s="9"/>
      <c r="H21" s="11" t="str">
        <f aca="false">IF(A21="","",DATE(YEAR(A21),MONTH(A21),1))</f>
        <v/>
      </c>
    </row>
    <row r="22" customFormat="false" ht="15" hidden="false" customHeight="false" outlineLevel="0" collapsed="false">
      <c r="A22" s="8"/>
      <c r="B22" s="9"/>
      <c r="C22" s="9"/>
      <c r="D22" s="9"/>
      <c r="E22" s="9"/>
      <c r="F22" s="10"/>
      <c r="G22" s="9"/>
      <c r="H22" s="11" t="str">
        <f aca="false">IF(A22="","",DATE(YEAR(A22),MONTH(A22),1))</f>
        <v/>
      </c>
    </row>
    <row r="23" customFormat="false" ht="15" hidden="false" customHeight="false" outlineLevel="0" collapsed="false">
      <c r="A23" s="8"/>
      <c r="B23" s="9"/>
      <c r="C23" s="9"/>
      <c r="D23" s="9"/>
      <c r="E23" s="9"/>
      <c r="F23" s="10"/>
      <c r="G23" s="9"/>
      <c r="H23" s="11" t="str">
        <f aca="false">IF(A23="","",DATE(YEAR(A23),MONTH(A23),1))</f>
        <v/>
      </c>
    </row>
    <row r="24" customFormat="false" ht="15" hidden="false" customHeight="false" outlineLevel="0" collapsed="false">
      <c r="A24" s="8"/>
      <c r="B24" s="9"/>
      <c r="C24" s="9"/>
      <c r="D24" s="9"/>
      <c r="E24" s="9"/>
      <c r="F24" s="10"/>
      <c r="G24" s="9"/>
      <c r="H24" s="11" t="str">
        <f aca="false">IF(A24="","",DATE(YEAR(A24),MONTH(A24),1))</f>
        <v/>
      </c>
    </row>
    <row r="25" customFormat="false" ht="15" hidden="false" customHeight="false" outlineLevel="0" collapsed="false">
      <c r="A25" s="8"/>
      <c r="B25" s="9"/>
      <c r="C25" s="9"/>
      <c r="D25" s="9"/>
      <c r="E25" s="9"/>
      <c r="F25" s="10"/>
      <c r="G25" s="9"/>
      <c r="H25" s="11" t="str">
        <f aca="false">IF(A25="","",DATE(YEAR(A25),MONTH(A25),1))</f>
        <v/>
      </c>
    </row>
    <row r="26" customFormat="false" ht="15" hidden="false" customHeight="false" outlineLevel="0" collapsed="false">
      <c r="A26" s="8"/>
      <c r="B26" s="9"/>
      <c r="C26" s="9"/>
      <c r="D26" s="9"/>
      <c r="E26" s="9"/>
      <c r="F26" s="10"/>
      <c r="G26" s="9"/>
      <c r="H26" s="11" t="str">
        <f aca="false">IF(A26="","",DATE(YEAR(A26),MONTH(A26),1))</f>
        <v/>
      </c>
    </row>
    <row r="27" customFormat="false" ht="15" hidden="false" customHeight="false" outlineLevel="0" collapsed="false">
      <c r="A27" s="8"/>
      <c r="B27" s="9"/>
      <c r="C27" s="9"/>
      <c r="D27" s="9"/>
      <c r="E27" s="9"/>
      <c r="F27" s="10"/>
      <c r="G27" s="9"/>
      <c r="H27" s="11" t="str">
        <f aca="false">IF(A27="","",DATE(YEAR(A27),MONTH(A27),1))</f>
        <v/>
      </c>
    </row>
    <row r="28" customFormat="false" ht="15" hidden="false" customHeight="false" outlineLevel="0" collapsed="false">
      <c r="A28" s="8"/>
      <c r="B28" s="9"/>
      <c r="C28" s="9"/>
      <c r="D28" s="9"/>
      <c r="E28" s="9"/>
      <c r="F28" s="10"/>
      <c r="G28" s="9"/>
      <c r="H28" s="11" t="str">
        <f aca="false">IF(A28="","",DATE(YEAR(A28),MONTH(A28),1))</f>
        <v/>
      </c>
    </row>
    <row r="29" customFormat="false" ht="15" hidden="false" customHeight="false" outlineLevel="0" collapsed="false">
      <c r="A29" s="8"/>
      <c r="B29" s="9"/>
      <c r="C29" s="9"/>
      <c r="D29" s="9"/>
      <c r="E29" s="9"/>
      <c r="F29" s="10"/>
      <c r="G29" s="9"/>
      <c r="H29" s="11" t="str">
        <f aca="false">IF(A29="","",DATE(YEAR(A29),MONTH(A29),1))</f>
        <v/>
      </c>
    </row>
    <row r="30" customFormat="false" ht="15" hidden="false" customHeight="false" outlineLevel="0" collapsed="false">
      <c r="A30" s="8"/>
      <c r="B30" s="9"/>
      <c r="C30" s="9"/>
      <c r="D30" s="9"/>
      <c r="E30" s="9"/>
      <c r="F30" s="10"/>
      <c r="G30" s="9"/>
      <c r="H30" s="11" t="str">
        <f aca="false">IF(A30="","",DATE(YEAR(A30),MONTH(A30),1))</f>
        <v/>
      </c>
    </row>
    <row r="31" customFormat="false" ht="15" hidden="false" customHeight="false" outlineLevel="0" collapsed="false">
      <c r="A31" s="8"/>
      <c r="B31" s="9"/>
      <c r="C31" s="9"/>
      <c r="D31" s="9"/>
      <c r="E31" s="9"/>
      <c r="F31" s="10"/>
      <c r="G31" s="9"/>
      <c r="H31" s="11" t="str">
        <f aca="false">IF(A31="","",DATE(YEAR(A31),MONTH(A31),1))</f>
        <v/>
      </c>
    </row>
    <row r="32" customFormat="false" ht="15" hidden="false" customHeight="false" outlineLevel="0" collapsed="false">
      <c r="A32" s="8"/>
      <c r="B32" s="9"/>
      <c r="C32" s="9"/>
      <c r="D32" s="9"/>
      <c r="E32" s="9"/>
      <c r="F32" s="10"/>
      <c r="G32" s="9"/>
      <c r="H32" s="11" t="str">
        <f aca="false">IF(A32="","",DATE(YEAR(A32),MONTH(A32),1))</f>
        <v/>
      </c>
    </row>
    <row r="33" customFormat="false" ht="15" hidden="false" customHeight="false" outlineLevel="0" collapsed="false">
      <c r="A33" s="8"/>
      <c r="B33" s="9"/>
      <c r="C33" s="9"/>
      <c r="D33" s="9"/>
      <c r="E33" s="9"/>
      <c r="F33" s="10"/>
      <c r="G33" s="9"/>
      <c r="H33" s="11" t="str">
        <f aca="false">IF(A33="","",DATE(YEAR(A33),MONTH(A33),1))</f>
        <v/>
      </c>
    </row>
    <row r="34" customFormat="false" ht="15" hidden="false" customHeight="false" outlineLevel="0" collapsed="false">
      <c r="A34" s="8"/>
      <c r="B34" s="9"/>
      <c r="C34" s="9"/>
      <c r="D34" s="9"/>
      <c r="E34" s="9"/>
      <c r="F34" s="10"/>
      <c r="G34" s="9"/>
      <c r="H34" s="11" t="str">
        <f aca="false">IF(A34="","",DATE(YEAR(A34),MONTH(A34),1))</f>
        <v/>
      </c>
    </row>
    <row r="35" customFormat="false" ht="15" hidden="false" customHeight="false" outlineLevel="0" collapsed="false">
      <c r="A35" s="8"/>
      <c r="B35" s="9"/>
      <c r="C35" s="9"/>
      <c r="D35" s="9"/>
      <c r="E35" s="9"/>
      <c r="F35" s="10"/>
      <c r="G35" s="9"/>
      <c r="H35" s="11" t="str">
        <f aca="false">IF(A35="","",DATE(YEAR(A35),MONTH(A35),1))</f>
        <v/>
      </c>
    </row>
    <row r="36" customFormat="false" ht="15" hidden="false" customHeight="false" outlineLevel="0" collapsed="false">
      <c r="A36" s="8"/>
      <c r="B36" s="9"/>
      <c r="C36" s="9"/>
      <c r="D36" s="9"/>
      <c r="E36" s="9"/>
      <c r="F36" s="10"/>
      <c r="G36" s="9"/>
      <c r="H36" s="11" t="str">
        <f aca="false">IF(A36="","",DATE(YEAR(A36),MONTH(A36),1))</f>
        <v/>
      </c>
    </row>
    <row r="37" customFormat="false" ht="15" hidden="false" customHeight="false" outlineLevel="0" collapsed="false">
      <c r="A37" s="8"/>
      <c r="B37" s="9"/>
      <c r="C37" s="9"/>
      <c r="D37" s="9"/>
      <c r="E37" s="9"/>
      <c r="F37" s="10"/>
      <c r="G37" s="9"/>
      <c r="H37" s="11" t="str">
        <f aca="false">IF(A37="","",DATE(YEAR(A37),MONTH(A37),1))</f>
        <v/>
      </c>
    </row>
    <row r="38" customFormat="false" ht="15" hidden="false" customHeight="false" outlineLevel="0" collapsed="false">
      <c r="A38" s="8"/>
      <c r="B38" s="9"/>
      <c r="C38" s="9"/>
      <c r="D38" s="9"/>
      <c r="E38" s="9"/>
      <c r="F38" s="10"/>
      <c r="G38" s="9"/>
      <c r="H38" s="11" t="str">
        <f aca="false">IF(A38="","",DATE(YEAR(A38),MONTH(A38),1))</f>
        <v/>
      </c>
    </row>
    <row r="39" customFormat="false" ht="15" hidden="false" customHeight="false" outlineLevel="0" collapsed="false">
      <c r="A39" s="8"/>
      <c r="B39" s="9"/>
      <c r="C39" s="9"/>
      <c r="D39" s="9"/>
      <c r="E39" s="9"/>
      <c r="F39" s="10"/>
      <c r="G39" s="9"/>
      <c r="H39" s="11" t="str">
        <f aca="false">IF(A39="","",DATE(YEAR(A39),MONTH(A39),1))</f>
        <v/>
      </c>
    </row>
    <row r="40" customFormat="false" ht="15" hidden="false" customHeight="false" outlineLevel="0" collapsed="false">
      <c r="A40" s="8"/>
      <c r="B40" s="9"/>
      <c r="C40" s="9"/>
      <c r="D40" s="9"/>
      <c r="E40" s="9"/>
      <c r="F40" s="10"/>
      <c r="G40" s="9"/>
      <c r="H40" s="11" t="str">
        <f aca="false">IF(A40="","",DATE(YEAR(A40),MONTH(A40),1))</f>
        <v/>
      </c>
    </row>
    <row r="41" customFormat="false" ht="15" hidden="false" customHeight="false" outlineLevel="0" collapsed="false">
      <c r="A41" s="8"/>
      <c r="B41" s="9"/>
      <c r="C41" s="9"/>
      <c r="D41" s="9"/>
      <c r="E41" s="9"/>
      <c r="F41" s="10"/>
      <c r="G41" s="9"/>
      <c r="H41" s="11" t="str">
        <f aca="false">IF(A41="","",DATE(YEAR(A41),MONTH(A41),1))</f>
        <v/>
      </c>
    </row>
    <row r="42" customFormat="false" ht="15" hidden="false" customHeight="false" outlineLevel="0" collapsed="false">
      <c r="A42" s="8"/>
      <c r="B42" s="9"/>
      <c r="C42" s="9"/>
      <c r="D42" s="9"/>
      <c r="E42" s="9"/>
      <c r="F42" s="10"/>
      <c r="G42" s="9"/>
      <c r="H42" s="11" t="str">
        <f aca="false">IF(A42="","",DATE(YEAR(A42),MONTH(A42),1))</f>
        <v/>
      </c>
    </row>
    <row r="43" customFormat="false" ht="15" hidden="false" customHeight="false" outlineLevel="0" collapsed="false">
      <c r="A43" s="8"/>
      <c r="B43" s="9"/>
      <c r="C43" s="9"/>
      <c r="D43" s="9"/>
      <c r="E43" s="9"/>
      <c r="F43" s="10"/>
      <c r="G43" s="9"/>
      <c r="H43" s="11" t="str">
        <f aca="false">IF(A43="","",DATE(YEAR(A43),MONTH(A43),1))</f>
        <v/>
      </c>
    </row>
    <row r="44" customFormat="false" ht="15" hidden="false" customHeight="false" outlineLevel="0" collapsed="false">
      <c r="A44" s="8"/>
      <c r="B44" s="9"/>
      <c r="C44" s="9"/>
      <c r="D44" s="9"/>
      <c r="E44" s="9"/>
      <c r="F44" s="10"/>
      <c r="G44" s="9"/>
      <c r="H44" s="11" t="str">
        <f aca="false">IF(A44="","",DATE(YEAR(A44),MONTH(A44),1))</f>
        <v/>
      </c>
    </row>
    <row r="45" customFormat="false" ht="15" hidden="false" customHeight="false" outlineLevel="0" collapsed="false">
      <c r="A45" s="8"/>
      <c r="B45" s="9"/>
      <c r="C45" s="9"/>
      <c r="D45" s="9"/>
      <c r="E45" s="9"/>
      <c r="F45" s="10"/>
      <c r="G45" s="9"/>
      <c r="H45" s="11" t="str">
        <f aca="false">IF(A45="","",DATE(YEAR(A45),MONTH(A45),1))</f>
        <v/>
      </c>
    </row>
    <row r="46" customFormat="false" ht="15" hidden="false" customHeight="false" outlineLevel="0" collapsed="false">
      <c r="A46" s="8"/>
      <c r="B46" s="9"/>
      <c r="C46" s="9"/>
      <c r="D46" s="9"/>
      <c r="E46" s="9"/>
      <c r="F46" s="10"/>
      <c r="G46" s="9"/>
      <c r="H46" s="11" t="str">
        <f aca="false">IF(A46="","",DATE(YEAR(A46),MONTH(A46),1))</f>
        <v/>
      </c>
    </row>
    <row r="47" customFormat="false" ht="15" hidden="false" customHeight="false" outlineLevel="0" collapsed="false">
      <c r="A47" s="8"/>
      <c r="B47" s="9"/>
      <c r="C47" s="9"/>
      <c r="D47" s="9"/>
      <c r="E47" s="9"/>
      <c r="F47" s="10"/>
      <c r="G47" s="9"/>
      <c r="H47" s="11" t="str">
        <f aca="false">IF(A47="","",DATE(YEAR(A47),MONTH(A47),1))</f>
        <v/>
      </c>
    </row>
    <row r="48" customFormat="false" ht="15" hidden="false" customHeight="false" outlineLevel="0" collapsed="false">
      <c r="A48" s="8"/>
      <c r="B48" s="9"/>
      <c r="C48" s="9"/>
      <c r="D48" s="9"/>
      <c r="E48" s="9"/>
      <c r="F48" s="10"/>
      <c r="G48" s="9"/>
      <c r="H48" s="11" t="str">
        <f aca="false">IF(A48="","",DATE(YEAR(A48),MONTH(A48),1))</f>
        <v/>
      </c>
    </row>
    <row r="49" customFormat="false" ht="15" hidden="false" customHeight="false" outlineLevel="0" collapsed="false">
      <c r="A49" s="8"/>
      <c r="B49" s="9"/>
      <c r="C49" s="9"/>
      <c r="D49" s="9"/>
      <c r="E49" s="9"/>
      <c r="F49" s="10"/>
      <c r="G49" s="9"/>
      <c r="H49" s="11" t="str">
        <f aca="false">IF(A49="","",DATE(YEAR(A49),MONTH(A49),1))</f>
        <v/>
      </c>
    </row>
    <row r="50" customFormat="false" ht="15" hidden="false" customHeight="false" outlineLevel="0" collapsed="false">
      <c r="A50" s="8"/>
      <c r="B50" s="9"/>
      <c r="C50" s="9"/>
      <c r="D50" s="9"/>
      <c r="E50" s="9"/>
      <c r="F50" s="10"/>
      <c r="G50" s="9"/>
      <c r="H50" s="11" t="str">
        <f aca="false">IF(A50="","",DATE(YEAR(A50),MONTH(A50),1))</f>
        <v/>
      </c>
    </row>
    <row r="51" customFormat="false" ht="15" hidden="false" customHeight="false" outlineLevel="0" collapsed="false">
      <c r="A51" s="8"/>
      <c r="B51" s="9"/>
      <c r="C51" s="9"/>
      <c r="D51" s="9"/>
      <c r="E51" s="9"/>
      <c r="F51" s="10"/>
      <c r="G51" s="9"/>
      <c r="H51" s="11" t="str">
        <f aca="false">IF(A51="","",DATE(YEAR(A51),MONTH(A51),1))</f>
        <v/>
      </c>
    </row>
    <row r="52" customFormat="false" ht="15" hidden="false" customHeight="false" outlineLevel="0" collapsed="false">
      <c r="A52" s="8"/>
      <c r="B52" s="9"/>
      <c r="C52" s="9"/>
      <c r="D52" s="9"/>
      <c r="E52" s="9"/>
      <c r="F52" s="10"/>
      <c r="G52" s="9"/>
      <c r="H52" s="11" t="str">
        <f aca="false">IF(A52="","",DATE(YEAR(A52),MONTH(A52),1))</f>
        <v/>
      </c>
    </row>
    <row r="53" customFormat="false" ht="15" hidden="false" customHeight="false" outlineLevel="0" collapsed="false">
      <c r="A53" s="8"/>
      <c r="B53" s="9"/>
      <c r="C53" s="9"/>
      <c r="D53" s="9"/>
      <c r="E53" s="9"/>
      <c r="F53" s="10"/>
      <c r="G53" s="9"/>
      <c r="H53" s="11" t="str">
        <f aca="false">IF(A53="","",DATE(YEAR(A53),MONTH(A53),1))</f>
        <v/>
      </c>
    </row>
    <row r="54" customFormat="false" ht="15" hidden="false" customHeight="false" outlineLevel="0" collapsed="false">
      <c r="A54" s="8"/>
      <c r="B54" s="9"/>
      <c r="C54" s="9"/>
      <c r="D54" s="9"/>
      <c r="E54" s="9"/>
      <c r="F54" s="10"/>
      <c r="G54" s="9"/>
      <c r="H54" s="11" t="str">
        <f aca="false">IF(A54="","",DATE(YEAR(A54),MONTH(A54),1))</f>
        <v/>
      </c>
    </row>
    <row r="55" customFormat="false" ht="15" hidden="false" customHeight="false" outlineLevel="0" collapsed="false">
      <c r="A55" s="8"/>
      <c r="B55" s="9"/>
      <c r="C55" s="9"/>
      <c r="D55" s="9"/>
      <c r="E55" s="9"/>
      <c r="F55" s="10"/>
      <c r="G55" s="9"/>
      <c r="H55" s="11" t="str">
        <f aca="false">IF(A55="","",DATE(YEAR(A55),MONTH(A55),1))</f>
        <v/>
      </c>
    </row>
    <row r="56" customFormat="false" ht="15" hidden="false" customHeight="false" outlineLevel="0" collapsed="false">
      <c r="A56" s="8"/>
      <c r="B56" s="9"/>
      <c r="C56" s="9"/>
      <c r="D56" s="9"/>
      <c r="E56" s="9"/>
      <c r="F56" s="10"/>
      <c r="G56" s="9"/>
      <c r="H56" s="11" t="str">
        <f aca="false">IF(A56="","",DATE(YEAR(A56),MONTH(A56),1))</f>
        <v/>
      </c>
    </row>
    <row r="57" customFormat="false" ht="15" hidden="false" customHeight="false" outlineLevel="0" collapsed="false">
      <c r="A57" s="8"/>
      <c r="B57" s="9"/>
      <c r="C57" s="9"/>
      <c r="D57" s="9"/>
      <c r="E57" s="9"/>
      <c r="F57" s="10"/>
      <c r="G57" s="9"/>
      <c r="H57" s="11" t="str">
        <f aca="false">IF(A57="","",DATE(YEAR(A57),MONTH(A57),1))</f>
        <v/>
      </c>
    </row>
    <row r="58" customFormat="false" ht="15" hidden="false" customHeight="false" outlineLevel="0" collapsed="false">
      <c r="A58" s="8"/>
      <c r="B58" s="9"/>
      <c r="C58" s="9"/>
      <c r="D58" s="9"/>
      <c r="E58" s="9"/>
      <c r="F58" s="10"/>
      <c r="G58" s="9"/>
      <c r="H58" s="11" t="str">
        <f aca="false">IF(A58="","",DATE(YEAR(A58),MONTH(A58),1))</f>
        <v/>
      </c>
    </row>
    <row r="59" customFormat="false" ht="15" hidden="false" customHeight="false" outlineLevel="0" collapsed="false">
      <c r="A59" s="8"/>
      <c r="B59" s="9"/>
      <c r="C59" s="9"/>
      <c r="D59" s="9"/>
      <c r="E59" s="9"/>
      <c r="F59" s="10"/>
      <c r="G59" s="9"/>
      <c r="H59" s="11" t="str">
        <f aca="false">IF(A59="","",DATE(YEAR(A59),MONTH(A59),1))</f>
        <v/>
      </c>
    </row>
    <row r="60" customFormat="false" ht="15" hidden="false" customHeight="false" outlineLevel="0" collapsed="false">
      <c r="A60" s="8"/>
      <c r="B60" s="9"/>
      <c r="C60" s="9"/>
      <c r="D60" s="9"/>
      <c r="E60" s="9"/>
      <c r="F60" s="10"/>
      <c r="G60" s="9"/>
      <c r="H60" s="11" t="str">
        <f aca="false">IF(A60="","",DATE(YEAR(A60),MONTH(A60),1))</f>
        <v/>
      </c>
    </row>
    <row r="61" customFormat="false" ht="15" hidden="false" customHeight="false" outlineLevel="0" collapsed="false">
      <c r="A61" s="8"/>
      <c r="B61" s="9"/>
      <c r="C61" s="9"/>
      <c r="D61" s="9"/>
      <c r="E61" s="9"/>
      <c r="F61" s="10"/>
      <c r="G61" s="9"/>
      <c r="H61" s="11" t="str">
        <f aca="false">IF(A61="","",DATE(YEAR(A61),MONTH(A61),1))</f>
        <v/>
      </c>
    </row>
    <row r="62" customFormat="false" ht="15" hidden="false" customHeight="false" outlineLevel="0" collapsed="false">
      <c r="A62" s="8"/>
      <c r="B62" s="9"/>
      <c r="C62" s="9"/>
      <c r="D62" s="9"/>
      <c r="E62" s="9"/>
      <c r="F62" s="10"/>
      <c r="G62" s="9"/>
      <c r="H62" s="11" t="str">
        <f aca="false">IF(A62="","",DATE(YEAR(A62),MONTH(A62),1))</f>
        <v/>
      </c>
    </row>
    <row r="63" customFormat="false" ht="15" hidden="false" customHeight="false" outlineLevel="0" collapsed="false">
      <c r="A63" s="8"/>
      <c r="B63" s="9"/>
      <c r="C63" s="9"/>
      <c r="D63" s="9"/>
      <c r="E63" s="9"/>
      <c r="F63" s="10"/>
      <c r="G63" s="9"/>
      <c r="H63" s="11" t="str">
        <f aca="false">IF(A63="","",DATE(YEAR(A63),MONTH(A63),1))</f>
        <v/>
      </c>
    </row>
    <row r="64" customFormat="false" ht="15" hidden="false" customHeight="false" outlineLevel="0" collapsed="false">
      <c r="A64" s="8"/>
      <c r="B64" s="9"/>
      <c r="C64" s="9"/>
      <c r="D64" s="9"/>
      <c r="E64" s="9"/>
      <c r="F64" s="10"/>
      <c r="G64" s="9"/>
      <c r="H64" s="11" t="str">
        <f aca="false">IF(A64="","",DATE(YEAR(A64),MONTH(A64),1))</f>
        <v/>
      </c>
    </row>
    <row r="65" customFormat="false" ht="15" hidden="false" customHeight="false" outlineLevel="0" collapsed="false">
      <c r="A65" s="8"/>
      <c r="B65" s="9"/>
      <c r="C65" s="9"/>
      <c r="D65" s="9"/>
      <c r="E65" s="9"/>
      <c r="F65" s="10"/>
      <c r="G65" s="9"/>
      <c r="H65" s="11" t="str">
        <f aca="false">IF(A65="","",DATE(YEAR(A65),MONTH(A65),1))</f>
        <v/>
      </c>
    </row>
    <row r="66" customFormat="false" ht="15" hidden="false" customHeight="false" outlineLevel="0" collapsed="false">
      <c r="A66" s="8"/>
      <c r="B66" s="9"/>
      <c r="C66" s="9"/>
      <c r="D66" s="9"/>
      <c r="E66" s="9"/>
      <c r="F66" s="10"/>
      <c r="G66" s="9"/>
      <c r="H66" s="11" t="str">
        <f aca="false">IF(A66="","",DATE(YEAR(A66),MONTH(A66),1))</f>
        <v/>
      </c>
    </row>
    <row r="67" customFormat="false" ht="15" hidden="false" customHeight="false" outlineLevel="0" collapsed="false">
      <c r="A67" s="8"/>
      <c r="B67" s="9"/>
      <c r="C67" s="9"/>
      <c r="D67" s="9"/>
      <c r="E67" s="9"/>
      <c r="F67" s="10"/>
      <c r="G67" s="9"/>
      <c r="H67" s="11" t="str">
        <f aca="false">IF(A67="","",DATE(YEAR(A67),MONTH(A67),1))</f>
        <v/>
      </c>
    </row>
    <row r="68" customFormat="false" ht="15" hidden="false" customHeight="false" outlineLevel="0" collapsed="false">
      <c r="A68" s="8"/>
      <c r="B68" s="9"/>
      <c r="C68" s="9"/>
      <c r="D68" s="9"/>
      <c r="E68" s="9"/>
      <c r="F68" s="10"/>
      <c r="G68" s="9"/>
      <c r="H68" s="11" t="str">
        <f aca="false">IF(A68="","",DATE(YEAR(A68),MONTH(A68),1))</f>
        <v/>
      </c>
    </row>
    <row r="69" customFormat="false" ht="15" hidden="false" customHeight="false" outlineLevel="0" collapsed="false">
      <c r="A69" s="8"/>
      <c r="B69" s="9"/>
      <c r="C69" s="9"/>
      <c r="D69" s="9"/>
      <c r="E69" s="9"/>
      <c r="F69" s="10"/>
      <c r="G69" s="9"/>
      <c r="H69" s="11" t="str">
        <f aca="false">IF(A69="","",DATE(YEAR(A69),MONTH(A69),1))</f>
        <v/>
      </c>
    </row>
    <row r="70" customFormat="false" ht="15" hidden="false" customHeight="false" outlineLevel="0" collapsed="false">
      <c r="A70" s="8"/>
      <c r="B70" s="9"/>
      <c r="C70" s="9"/>
      <c r="D70" s="9"/>
      <c r="E70" s="9"/>
      <c r="F70" s="10"/>
      <c r="G70" s="9"/>
      <c r="H70" s="11" t="str">
        <f aca="false">IF(A70="","",DATE(YEAR(A70),MONTH(A70),1))</f>
        <v/>
      </c>
    </row>
    <row r="71" customFormat="false" ht="15" hidden="false" customHeight="false" outlineLevel="0" collapsed="false">
      <c r="A71" s="8"/>
      <c r="B71" s="9"/>
      <c r="C71" s="9"/>
      <c r="D71" s="9"/>
      <c r="E71" s="9"/>
      <c r="F71" s="10"/>
      <c r="G71" s="9"/>
      <c r="H71" s="11" t="str">
        <f aca="false">IF(A71="","",DATE(YEAR(A71),MONTH(A71),1))</f>
        <v/>
      </c>
    </row>
    <row r="72" customFormat="false" ht="15" hidden="false" customHeight="false" outlineLevel="0" collapsed="false">
      <c r="A72" s="8"/>
      <c r="B72" s="9"/>
      <c r="C72" s="9"/>
      <c r="D72" s="9"/>
      <c r="E72" s="9"/>
      <c r="F72" s="10"/>
      <c r="G72" s="9"/>
      <c r="H72" s="11" t="str">
        <f aca="false">IF(A72="","",DATE(YEAR(A72),MONTH(A72),1))</f>
        <v/>
      </c>
    </row>
    <row r="73" customFormat="false" ht="15" hidden="false" customHeight="false" outlineLevel="0" collapsed="false">
      <c r="A73" s="8"/>
      <c r="B73" s="9"/>
      <c r="C73" s="9"/>
      <c r="D73" s="9"/>
      <c r="E73" s="9"/>
      <c r="F73" s="10"/>
      <c r="G73" s="9"/>
      <c r="H73" s="11" t="str">
        <f aca="false">IF(A73="","",DATE(YEAR(A73),MONTH(A73),1))</f>
        <v/>
      </c>
    </row>
    <row r="74" customFormat="false" ht="15" hidden="false" customHeight="false" outlineLevel="0" collapsed="false">
      <c r="A74" s="8"/>
      <c r="B74" s="9"/>
      <c r="C74" s="9"/>
      <c r="D74" s="9"/>
      <c r="E74" s="9"/>
      <c r="F74" s="10"/>
      <c r="G74" s="9"/>
      <c r="H74" s="11" t="str">
        <f aca="false">IF(A74="","",DATE(YEAR(A74),MONTH(A74),1))</f>
        <v/>
      </c>
    </row>
    <row r="75" customFormat="false" ht="15" hidden="false" customHeight="false" outlineLevel="0" collapsed="false">
      <c r="A75" s="8"/>
      <c r="B75" s="9"/>
      <c r="C75" s="9"/>
      <c r="D75" s="9"/>
      <c r="E75" s="9"/>
      <c r="F75" s="10"/>
      <c r="G75" s="9"/>
      <c r="H75" s="11" t="str">
        <f aca="false">IF(A75="","",DATE(YEAR(A75),MONTH(A75),1))</f>
        <v/>
      </c>
    </row>
    <row r="76" customFormat="false" ht="15" hidden="false" customHeight="false" outlineLevel="0" collapsed="false">
      <c r="A76" s="8"/>
      <c r="B76" s="9"/>
      <c r="C76" s="9"/>
      <c r="D76" s="9"/>
      <c r="E76" s="9"/>
      <c r="F76" s="10"/>
      <c r="G76" s="9"/>
      <c r="H76" s="11" t="str">
        <f aca="false">IF(A76="","",DATE(YEAR(A76),MONTH(A76),1))</f>
        <v/>
      </c>
    </row>
    <row r="77" customFormat="false" ht="15" hidden="false" customHeight="false" outlineLevel="0" collapsed="false">
      <c r="A77" s="8"/>
      <c r="B77" s="9"/>
      <c r="C77" s="9"/>
      <c r="D77" s="9"/>
      <c r="E77" s="9"/>
      <c r="F77" s="10"/>
      <c r="G77" s="9"/>
      <c r="H77" s="11" t="str">
        <f aca="false">IF(A77="","",DATE(YEAR(A77),MONTH(A77),1))</f>
        <v/>
      </c>
    </row>
    <row r="78" customFormat="false" ht="15" hidden="false" customHeight="false" outlineLevel="0" collapsed="false">
      <c r="A78" s="8"/>
      <c r="B78" s="9"/>
      <c r="C78" s="9"/>
      <c r="D78" s="9"/>
      <c r="E78" s="9"/>
      <c r="F78" s="10"/>
      <c r="G78" s="9"/>
      <c r="H78" s="11" t="str">
        <f aca="false">IF(A78="","",DATE(YEAR(A78),MONTH(A78),1))</f>
        <v/>
      </c>
    </row>
    <row r="79" customFormat="false" ht="15" hidden="false" customHeight="false" outlineLevel="0" collapsed="false">
      <c r="A79" s="8"/>
      <c r="B79" s="9"/>
      <c r="C79" s="9"/>
      <c r="D79" s="9"/>
      <c r="E79" s="9"/>
      <c r="F79" s="10"/>
      <c r="G79" s="9"/>
      <c r="H79" s="11" t="str">
        <f aca="false">IF(A79="","",DATE(YEAR(A79),MONTH(A79),1))</f>
        <v/>
      </c>
    </row>
    <row r="80" customFormat="false" ht="15" hidden="false" customHeight="false" outlineLevel="0" collapsed="false">
      <c r="A80" s="8"/>
      <c r="B80" s="9"/>
      <c r="C80" s="9"/>
      <c r="D80" s="9"/>
      <c r="E80" s="9"/>
      <c r="F80" s="10"/>
      <c r="G80" s="9"/>
      <c r="H80" s="11" t="str">
        <f aca="false">IF(A80="","",DATE(YEAR(A80),MONTH(A80),1))</f>
        <v/>
      </c>
    </row>
    <row r="81" customFormat="false" ht="15" hidden="false" customHeight="false" outlineLevel="0" collapsed="false">
      <c r="A81" s="8"/>
      <c r="B81" s="9"/>
      <c r="C81" s="9"/>
      <c r="D81" s="9"/>
      <c r="E81" s="9"/>
      <c r="F81" s="10"/>
      <c r="G81" s="9"/>
      <c r="H81" s="11" t="str">
        <f aca="false">IF(A81="","",DATE(YEAR(A81),MONTH(A81),1))</f>
        <v/>
      </c>
    </row>
    <row r="82" customFormat="false" ht="15" hidden="false" customHeight="false" outlineLevel="0" collapsed="false">
      <c r="A82" s="8"/>
      <c r="B82" s="9"/>
      <c r="C82" s="9"/>
      <c r="D82" s="9"/>
      <c r="E82" s="9"/>
      <c r="F82" s="10"/>
      <c r="G82" s="9"/>
      <c r="H82" s="11" t="str">
        <f aca="false">IF(A82="","",DATE(YEAR(A82),MONTH(A82),1))</f>
        <v/>
      </c>
    </row>
    <row r="83" customFormat="false" ht="15" hidden="false" customHeight="false" outlineLevel="0" collapsed="false">
      <c r="A83" s="8"/>
      <c r="B83" s="9"/>
      <c r="C83" s="9"/>
      <c r="D83" s="9"/>
      <c r="E83" s="9"/>
      <c r="F83" s="10"/>
      <c r="G83" s="9"/>
      <c r="H83" s="11" t="str">
        <f aca="false">IF(A83="","",DATE(YEAR(A83),MONTH(A83),1))</f>
        <v/>
      </c>
    </row>
    <row r="84" customFormat="false" ht="15" hidden="false" customHeight="false" outlineLevel="0" collapsed="false">
      <c r="A84" s="8"/>
      <c r="B84" s="9"/>
      <c r="C84" s="9"/>
      <c r="D84" s="9"/>
      <c r="E84" s="9"/>
      <c r="F84" s="10"/>
      <c r="G84" s="9"/>
      <c r="H84" s="11" t="str">
        <f aca="false">IF(A84="","",DATE(YEAR(A84),MONTH(A84),1))</f>
        <v/>
      </c>
    </row>
    <row r="85" customFormat="false" ht="15" hidden="false" customHeight="false" outlineLevel="0" collapsed="false">
      <c r="A85" s="8"/>
      <c r="B85" s="9"/>
      <c r="C85" s="9"/>
      <c r="D85" s="9"/>
      <c r="E85" s="9"/>
      <c r="F85" s="10"/>
      <c r="G85" s="9"/>
      <c r="H85" s="11" t="str">
        <f aca="false">IF(A85="","",DATE(YEAR(A85),MONTH(A85),1))</f>
        <v/>
      </c>
    </row>
    <row r="86" customFormat="false" ht="15" hidden="false" customHeight="false" outlineLevel="0" collapsed="false">
      <c r="A86" s="8"/>
      <c r="B86" s="9"/>
      <c r="C86" s="9"/>
      <c r="D86" s="9"/>
      <c r="E86" s="9"/>
      <c r="F86" s="10"/>
      <c r="G86" s="9"/>
      <c r="H86" s="11" t="str">
        <f aca="false">IF(A86="","",DATE(YEAR(A86),MONTH(A86),1))</f>
        <v/>
      </c>
    </row>
    <row r="87" customFormat="false" ht="15" hidden="false" customHeight="false" outlineLevel="0" collapsed="false">
      <c r="A87" s="8"/>
      <c r="B87" s="9"/>
      <c r="C87" s="9"/>
      <c r="D87" s="9"/>
      <c r="E87" s="9"/>
      <c r="F87" s="10"/>
      <c r="G87" s="9"/>
      <c r="H87" s="11" t="str">
        <f aca="false">IF(A87="","",DATE(YEAR(A87),MONTH(A87),1))</f>
        <v/>
      </c>
    </row>
    <row r="88" customFormat="false" ht="15" hidden="false" customHeight="false" outlineLevel="0" collapsed="false">
      <c r="A88" s="8"/>
      <c r="B88" s="9"/>
      <c r="C88" s="9"/>
      <c r="D88" s="9"/>
      <c r="E88" s="9"/>
      <c r="F88" s="10"/>
      <c r="G88" s="9"/>
      <c r="H88" s="11" t="str">
        <f aca="false">IF(A88="","",DATE(YEAR(A88),MONTH(A88),1))</f>
        <v/>
      </c>
    </row>
    <row r="89" customFormat="false" ht="15" hidden="false" customHeight="false" outlineLevel="0" collapsed="false">
      <c r="A89" s="8"/>
      <c r="B89" s="9"/>
      <c r="C89" s="9"/>
      <c r="D89" s="9"/>
      <c r="E89" s="9"/>
      <c r="F89" s="10"/>
      <c r="G89" s="9"/>
      <c r="H89" s="11" t="str">
        <f aca="false">IF(A89="","",DATE(YEAR(A89),MONTH(A89),1))</f>
        <v/>
      </c>
    </row>
    <row r="90" customFormat="false" ht="15" hidden="false" customHeight="false" outlineLevel="0" collapsed="false">
      <c r="A90" s="8"/>
      <c r="B90" s="9"/>
      <c r="C90" s="9"/>
      <c r="D90" s="9"/>
      <c r="E90" s="9"/>
      <c r="F90" s="10"/>
      <c r="G90" s="9"/>
      <c r="H90" s="11" t="str">
        <f aca="false">IF(A90="","",DATE(YEAR(A90),MONTH(A90),1))</f>
        <v/>
      </c>
    </row>
    <row r="91" customFormat="false" ht="15" hidden="false" customHeight="false" outlineLevel="0" collapsed="false">
      <c r="A91" s="8"/>
      <c r="B91" s="9"/>
      <c r="C91" s="9"/>
      <c r="D91" s="9"/>
      <c r="E91" s="9"/>
      <c r="F91" s="10"/>
      <c r="G91" s="9"/>
      <c r="H91" s="11" t="str">
        <f aca="false">IF(A91="","",DATE(YEAR(A91),MONTH(A91),1))</f>
        <v/>
      </c>
    </row>
    <row r="92" customFormat="false" ht="15" hidden="false" customHeight="false" outlineLevel="0" collapsed="false">
      <c r="A92" s="8"/>
      <c r="B92" s="9"/>
      <c r="C92" s="9"/>
      <c r="D92" s="9"/>
      <c r="E92" s="9"/>
      <c r="F92" s="10"/>
      <c r="G92" s="9"/>
      <c r="H92" s="11" t="str">
        <f aca="false">IF(A92="","",DATE(YEAR(A92),MONTH(A92),1))</f>
        <v/>
      </c>
    </row>
    <row r="93" customFormat="false" ht="15" hidden="false" customHeight="false" outlineLevel="0" collapsed="false">
      <c r="A93" s="8"/>
      <c r="B93" s="9"/>
      <c r="C93" s="9"/>
      <c r="D93" s="9"/>
      <c r="E93" s="9"/>
      <c r="F93" s="10"/>
      <c r="G93" s="9"/>
      <c r="H93" s="11" t="str">
        <f aca="false">IF(A93="","",DATE(YEAR(A93),MONTH(A93),1))</f>
        <v/>
      </c>
    </row>
    <row r="94" customFormat="false" ht="15" hidden="false" customHeight="false" outlineLevel="0" collapsed="false">
      <c r="A94" s="8"/>
      <c r="B94" s="9"/>
      <c r="C94" s="9"/>
      <c r="D94" s="9"/>
      <c r="E94" s="9"/>
      <c r="F94" s="10"/>
      <c r="G94" s="9"/>
      <c r="H94" s="11" t="str">
        <f aca="false">IF(A94="","",DATE(YEAR(A94),MONTH(A94),1))</f>
        <v/>
      </c>
    </row>
    <row r="95" customFormat="false" ht="15" hidden="false" customHeight="false" outlineLevel="0" collapsed="false">
      <c r="A95" s="8"/>
      <c r="B95" s="9"/>
      <c r="C95" s="9"/>
      <c r="D95" s="9"/>
      <c r="E95" s="9"/>
      <c r="F95" s="10"/>
      <c r="G95" s="9"/>
      <c r="H95" s="11" t="str">
        <f aca="false">IF(A95="","",DATE(YEAR(A95),MONTH(A95),1))</f>
        <v/>
      </c>
    </row>
    <row r="96" customFormat="false" ht="15" hidden="false" customHeight="false" outlineLevel="0" collapsed="false">
      <c r="A96" s="8"/>
      <c r="B96" s="9"/>
      <c r="C96" s="9"/>
      <c r="D96" s="9"/>
      <c r="E96" s="9"/>
      <c r="F96" s="10"/>
      <c r="G96" s="9"/>
      <c r="H96" s="11" t="str">
        <f aca="false">IF(A96="","",DATE(YEAR(A96),MONTH(A96),1))</f>
        <v/>
      </c>
    </row>
    <row r="97" customFormat="false" ht="15" hidden="false" customHeight="false" outlineLevel="0" collapsed="false">
      <c r="A97" s="8"/>
      <c r="B97" s="9"/>
      <c r="C97" s="9"/>
      <c r="D97" s="9"/>
      <c r="E97" s="9"/>
      <c r="F97" s="10"/>
      <c r="G97" s="9"/>
      <c r="H97" s="11" t="str">
        <f aca="false">IF(A97="","",DATE(YEAR(A97),MONTH(A97),1))</f>
        <v/>
      </c>
    </row>
    <row r="98" customFormat="false" ht="15" hidden="false" customHeight="false" outlineLevel="0" collapsed="false">
      <c r="A98" s="8"/>
      <c r="B98" s="9"/>
      <c r="C98" s="9"/>
      <c r="D98" s="9"/>
      <c r="E98" s="9"/>
      <c r="F98" s="10"/>
      <c r="G98" s="9"/>
      <c r="H98" s="11" t="str">
        <f aca="false">IF(A98="","",DATE(YEAR(A98),MONTH(A98),1))</f>
        <v/>
      </c>
    </row>
    <row r="99" customFormat="false" ht="15" hidden="false" customHeight="false" outlineLevel="0" collapsed="false">
      <c r="A99" s="8"/>
      <c r="B99" s="9"/>
      <c r="C99" s="9"/>
      <c r="D99" s="9"/>
      <c r="E99" s="9"/>
      <c r="F99" s="10"/>
      <c r="G99" s="9"/>
      <c r="H99" s="11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9"/>
      <c r="C100" s="9"/>
      <c r="D100" s="9"/>
      <c r="E100" s="9"/>
      <c r="F100" s="10"/>
      <c r="G100" s="9"/>
      <c r="H100" s="11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9"/>
      <c r="C101" s="9"/>
      <c r="D101" s="9"/>
      <c r="E101" s="9"/>
      <c r="F101" s="10"/>
      <c r="G101" s="9"/>
      <c r="H101" s="11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9"/>
      <c r="C102" s="9"/>
      <c r="D102" s="9"/>
      <c r="E102" s="9"/>
      <c r="F102" s="10"/>
      <c r="G102" s="9"/>
      <c r="H102" s="11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9"/>
      <c r="C103" s="9"/>
      <c r="D103" s="9"/>
      <c r="E103" s="9"/>
      <c r="F103" s="10"/>
      <c r="G103" s="9"/>
      <c r="H103" s="11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9"/>
      <c r="C104" s="9"/>
      <c r="D104" s="9"/>
      <c r="E104" s="9"/>
      <c r="F104" s="10"/>
      <c r="G104" s="9"/>
      <c r="H104" s="11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9"/>
      <c r="C105" s="9"/>
      <c r="D105" s="9"/>
      <c r="E105" s="9"/>
      <c r="F105" s="10"/>
      <c r="G105" s="9"/>
      <c r="H105" s="11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9"/>
      <c r="C106" s="9"/>
      <c r="D106" s="9"/>
      <c r="E106" s="9"/>
      <c r="F106" s="10"/>
      <c r="G106" s="9"/>
      <c r="H106" s="11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9"/>
      <c r="C107" s="9"/>
      <c r="D107" s="9"/>
      <c r="E107" s="9"/>
      <c r="F107" s="10"/>
      <c r="G107" s="9"/>
      <c r="H107" s="11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9"/>
      <c r="C108" s="9"/>
      <c r="D108" s="9"/>
      <c r="E108" s="9"/>
      <c r="F108" s="10"/>
      <c r="G108" s="9"/>
      <c r="H108" s="11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9"/>
      <c r="C109" s="9"/>
      <c r="D109" s="9"/>
      <c r="E109" s="9"/>
      <c r="F109" s="10"/>
      <c r="G109" s="9"/>
      <c r="H109" s="11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9"/>
      <c r="C110" s="9"/>
      <c r="D110" s="9"/>
      <c r="E110" s="9"/>
      <c r="F110" s="10"/>
      <c r="G110" s="9"/>
      <c r="H110" s="11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9"/>
      <c r="C111" s="9"/>
      <c r="D111" s="9"/>
      <c r="E111" s="9"/>
      <c r="F111" s="10"/>
      <c r="G111" s="9"/>
      <c r="H111" s="11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9"/>
      <c r="C112" s="9"/>
      <c r="D112" s="9"/>
      <c r="E112" s="9"/>
      <c r="F112" s="10"/>
      <c r="G112" s="9"/>
      <c r="H112" s="11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9"/>
      <c r="C113" s="9"/>
      <c r="D113" s="9"/>
      <c r="E113" s="9"/>
      <c r="F113" s="10"/>
      <c r="G113" s="9"/>
      <c r="H113" s="11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9"/>
      <c r="C114" s="9"/>
      <c r="D114" s="9"/>
      <c r="E114" s="9"/>
      <c r="F114" s="10"/>
      <c r="G114" s="9"/>
      <c r="H114" s="11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9"/>
      <c r="C115" s="9"/>
      <c r="D115" s="9"/>
      <c r="E115" s="9"/>
      <c r="F115" s="10"/>
      <c r="G115" s="9"/>
      <c r="H115" s="11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9"/>
      <c r="C116" s="9"/>
      <c r="D116" s="9"/>
      <c r="E116" s="9"/>
      <c r="F116" s="10"/>
      <c r="G116" s="9"/>
      <c r="H116" s="11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9"/>
      <c r="C117" s="9"/>
      <c r="D117" s="9"/>
      <c r="E117" s="9"/>
      <c r="F117" s="10"/>
      <c r="G117" s="9"/>
      <c r="H117" s="11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9"/>
      <c r="C118" s="9"/>
      <c r="D118" s="9"/>
      <c r="E118" s="9"/>
      <c r="F118" s="10"/>
      <c r="G118" s="9"/>
      <c r="H118" s="11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9"/>
      <c r="C119" s="9"/>
      <c r="D119" s="9"/>
      <c r="E119" s="9"/>
      <c r="F119" s="10"/>
      <c r="G119" s="9"/>
      <c r="H119" s="11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9"/>
      <c r="C120" s="9"/>
      <c r="D120" s="9"/>
      <c r="E120" s="9"/>
      <c r="F120" s="10"/>
      <c r="G120" s="9"/>
      <c r="H120" s="11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9"/>
      <c r="C121" s="9"/>
      <c r="D121" s="9"/>
      <c r="E121" s="9"/>
      <c r="F121" s="10"/>
      <c r="G121" s="9"/>
      <c r="H121" s="11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9"/>
      <c r="C122" s="9"/>
      <c r="D122" s="9"/>
      <c r="E122" s="9"/>
      <c r="F122" s="10"/>
      <c r="G122" s="9"/>
      <c r="H122" s="11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9"/>
      <c r="C123" s="9"/>
      <c r="D123" s="9"/>
      <c r="E123" s="9"/>
      <c r="F123" s="10"/>
      <c r="G123" s="9"/>
      <c r="H123" s="11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9"/>
      <c r="C124" s="9"/>
      <c r="D124" s="9"/>
      <c r="E124" s="9"/>
      <c r="F124" s="10"/>
      <c r="G124" s="9"/>
      <c r="H124" s="11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9"/>
      <c r="C125" s="9"/>
      <c r="D125" s="9"/>
      <c r="E125" s="9"/>
      <c r="F125" s="10"/>
      <c r="G125" s="9"/>
      <c r="H125" s="11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9"/>
      <c r="C126" s="9"/>
      <c r="D126" s="9"/>
      <c r="E126" s="9"/>
      <c r="F126" s="10"/>
      <c r="G126" s="9"/>
      <c r="H126" s="11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9"/>
      <c r="C127" s="9"/>
      <c r="D127" s="9"/>
      <c r="E127" s="9"/>
      <c r="F127" s="10"/>
      <c r="G127" s="9"/>
      <c r="H127" s="11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9"/>
      <c r="C128" s="9"/>
      <c r="D128" s="9"/>
      <c r="E128" s="9"/>
      <c r="F128" s="10"/>
      <c r="G128" s="9"/>
      <c r="H128" s="11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9"/>
      <c r="C129" s="9"/>
      <c r="D129" s="9"/>
      <c r="E129" s="9"/>
      <c r="F129" s="10"/>
      <c r="G129" s="9"/>
      <c r="H129" s="11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9"/>
      <c r="C130" s="9"/>
      <c r="D130" s="9"/>
      <c r="E130" s="9"/>
      <c r="F130" s="10"/>
      <c r="G130" s="9"/>
      <c r="H130" s="11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9"/>
      <c r="C131" s="9"/>
      <c r="D131" s="9"/>
      <c r="E131" s="9"/>
      <c r="F131" s="10"/>
      <c r="G131" s="9"/>
      <c r="H131" s="11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9"/>
      <c r="C132" s="9"/>
      <c r="D132" s="9"/>
      <c r="E132" s="9"/>
      <c r="F132" s="10"/>
      <c r="G132" s="9"/>
      <c r="H132" s="11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9"/>
      <c r="C133" s="9"/>
      <c r="D133" s="9"/>
      <c r="E133" s="9"/>
      <c r="F133" s="10"/>
      <c r="G133" s="9"/>
      <c r="H133" s="11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9"/>
      <c r="C134" s="9"/>
      <c r="D134" s="9"/>
      <c r="E134" s="9"/>
      <c r="F134" s="10"/>
      <c r="G134" s="9"/>
      <c r="H134" s="11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9"/>
      <c r="C135" s="9"/>
      <c r="D135" s="9"/>
      <c r="E135" s="9"/>
      <c r="F135" s="10"/>
      <c r="G135" s="9"/>
      <c r="H135" s="11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9"/>
      <c r="C136" s="9"/>
      <c r="D136" s="9"/>
      <c r="E136" s="9"/>
      <c r="F136" s="10"/>
      <c r="G136" s="9"/>
      <c r="H136" s="11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9"/>
      <c r="C137" s="9"/>
      <c r="D137" s="9"/>
      <c r="E137" s="9"/>
      <c r="F137" s="10"/>
      <c r="G137" s="9"/>
      <c r="H137" s="11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9"/>
      <c r="C138" s="9"/>
      <c r="D138" s="9"/>
      <c r="E138" s="9"/>
      <c r="F138" s="10"/>
      <c r="G138" s="9"/>
      <c r="H138" s="11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9"/>
      <c r="C139" s="9"/>
      <c r="D139" s="9"/>
      <c r="E139" s="9"/>
      <c r="F139" s="10"/>
      <c r="G139" s="9"/>
      <c r="H139" s="11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9"/>
      <c r="C140" s="9"/>
      <c r="D140" s="9"/>
      <c r="E140" s="9"/>
      <c r="F140" s="10"/>
      <c r="G140" s="9"/>
      <c r="H140" s="11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9"/>
      <c r="C141" s="9"/>
      <c r="D141" s="9"/>
      <c r="E141" s="9"/>
      <c r="F141" s="10"/>
      <c r="G141" s="9"/>
      <c r="H141" s="11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9"/>
      <c r="C142" s="9"/>
      <c r="D142" s="9"/>
      <c r="E142" s="9"/>
      <c r="F142" s="10"/>
      <c r="G142" s="9"/>
      <c r="H142" s="11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9"/>
      <c r="C143" s="9"/>
      <c r="D143" s="9"/>
      <c r="E143" s="9"/>
      <c r="F143" s="10"/>
      <c r="G143" s="9"/>
      <c r="H143" s="11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9"/>
      <c r="C144" s="9"/>
      <c r="D144" s="9"/>
      <c r="E144" s="9"/>
      <c r="F144" s="10"/>
      <c r="G144" s="9"/>
      <c r="H144" s="11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9"/>
      <c r="C145" s="9"/>
      <c r="D145" s="9"/>
      <c r="E145" s="9"/>
      <c r="F145" s="10"/>
      <c r="G145" s="9"/>
      <c r="H145" s="11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9"/>
      <c r="C146" s="9"/>
      <c r="D146" s="9"/>
      <c r="E146" s="9"/>
      <c r="F146" s="10"/>
      <c r="G146" s="9"/>
      <c r="H146" s="11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9"/>
      <c r="C147" s="9"/>
      <c r="D147" s="9"/>
      <c r="E147" s="9"/>
      <c r="F147" s="10"/>
      <c r="G147" s="9"/>
      <c r="H147" s="11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9"/>
      <c r="C148" s="9"/>
      <c r="D148" s="9"/>
      <c r="E148" s="9"/>
      <c r="F148" s="10"/>
      <c r="G148" s="9"/>
      <c r="H148" s="11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9"/>
      <c r="C149" s="9"/>
      <c r="D149" s="9"/>
      <c r="E149" s="9"/>
      <c r="F149" s="10"/>
      <c r="G149" s="9"/>
      <c r="H149" s="11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9"/>
      <c r="C150" s="9"/>
      <c r="D150" s="9"/>
      <c r="E150" s="9"/>
      <c r="F150" s="10"/>
      <c r="G150" s="9"/>
      <c r="H150" s="11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9"/>
      <c r="C151" s="9"/>
      <c r="D151" s="9"/>
      <c r="E151" s="9"/>
      <c r="F151" s="10"/>
      <c r="G151" s="9"/>
      <c r="H151" s="11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9"/>
      <c r="C152" s="9"/>
      <c r="D152" s="9"/>
      <c r="E152" s="9"/>
      <c r="F152" s="10"/>
      <c r="G152" s="9"/>
      <c r="H152" s="11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9"/>
      <c r="C153" s="9"/>
      <c r="D153" s="9"/>
      <c r="E153" s="9"/>
      <c r="F153" s="10"/>
      <c r="G153" s="9"/>
      <c r="H153" s="11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9"/>
      <c r="C154" s="9"/>
      <c r="D154" s="9"/>
      <c r="E154" s="9"/>
      <c r="F154" s="10"/>
      <c r="G154" s="9"/>
      <c r="H154" s="11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9"/>
      <c r="C155" s="9"/>
      <c r="D155" s="9"/>
      <c r="E155" s="9"/>
      <c r="F155" s="10"/>
      <c r="G155" s="9"/>
      <c r="H155" s="11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9"/>
      <c r="C156" s="9"/>
      <c r="D156" s="9"/>
      <c r="E156" s="9"/>
      <c r="F156" s="10"/>
      <c r="G156" s="9"/>
      <c r="H156" s="11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9"/>
      <c r="C157" s="9"/>
      <c r="D157" s="9"/>
      <c r="E157" s="9"/>
      <c r="F157" s="10"/>
      <c r="G157" s="9"/>
      <c r="H157" s="11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9"/>
      <c r="C158" s="9"/>
      <c r="D158" s="9"/>
      <c r="E158" s="9"/>
      <c r="F158" s="10"/>
      <c r="G158" s="9"/>
      <c r="H158" s="11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9"/>
      <c r="C159" s="9"/>
      <c r="D159" s="9"/>
      <c r="E159" s="9"/>
      <c r="F159" s="10"/>
      <c r="G159" s="9"/>
      <c r="H159" s="11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9"/>
      <c r="C160" s="9"/>
      <c r="D160" s="9"/>
      <c r="E160" s="9"/>
      <c r="F160" s="10"/>
      <c r="G160" s="9"/>
      <c r="H160" s="11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9"/>
      <c r="C161" s="9"/>
      <c r="D161" s="9"/>
      <c r="E161" s="9"/>
      <c r="F161" s="10"/>
      <c r="G161" s="9"/>
      <c r="H161" s="11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9"/>
      <c r="C162" s="9"/>
      <c r="D162" s="9"/>
      <c r="E162" s="9"/>
      <c r="F162" s="10"/>
      <c r="G162" s="9"/>
      <c r="H162" s="11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9"/>
      <c r="C163" s="9"/>
      <c r="D163" s="9"/>
      <c r="E163" s="9"/>
      <c r="F163" s="10"/>
      <c r="G163" s="9"/>
      <c r="H163" s="11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9"/>
      <c r="C164" s="9"/>
      <c r="D164" s="9"/>
      <c r="E164" s="9"/>
      <c r="F164" s="10"/>
      <c r="G164" s="9"/>
      <c r="H164" s="11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9"/>
      <c r="C165" s="9"/>
      <c r="D165" s="9"/>
      <c r="E165" s="9"/>
      <c r="F165" s="10"/>
      <c r="G165" s="9"/>
      <c r="H165" s="11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9"/>
      <c r="C166" s="9"/>
      <c r="D166" s="9"/>
      <c r="E166" s="9"/>
      <c r="F166" s="10"/>
      <c r="G166" s="9"/>
      <c r="H166" s="11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9"/>
      <c r="C167" s="9"/>
      <c r="D167" s="9"/>
      <c r="E167" s="9"/>
      <c r="F167" s="10"/>
      <c r="G167" s="9"/>
      <c r="H167" s="11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9"/>
      <c r="C168" s="9"/>
      <c r="D168" s="9"/>
      <c r="E168" s="9"/>
      <c r="F168" s="10"/>
      <c r="G168" s="9"/>
      <c r="H168" s="11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9"/>
      <c r="C169" s="9"/>
      <c r="D169" s="9"/>
      <c r="E169" s="9"/>
      <c r="F169" s="10"/>
      <c r="G169" s="9"/>
      <c r="H169" s="11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9"/>
      <c r="C170" s="9"/>
      <c r="D170" s="9"/>
      <c r="E170" s="9"/>
      <c r="F170" s="10"/>
      <c r="G170" s="9"/>
      <c r="H170" s="11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9"/>
      <c r="C171" s="9"/>
      <c r="D171" s="9"/>
      <c r="E171" s="9"/>
      <c r="F171" s="10"/>
      <c r="G171" s="9"/>
      <c r="H171" s="11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9"/>
      <c r="C172" s="9"/>
      <c r="D172" s="9"/>
      <c r="E172" s="9"/>
      <c r="F172" s="10"/>
      <c r="G172" s="9"/>
      <c r="H172" s="11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9"/>
      <c r="C173" s="9"/>
      <c r="D173" s="9"/>
      <c r="E173" s="9"/>
      <c r="F173" s="10"/>
      <c r="G173" s="9"/>
      <c r="H173" s="11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9"/>
      <c r="C174" s="9"/>
      <c r="D174" s="9"/>
      <c r="E174" s="9"/>
      <c r="F174" s="10"/>
      <c r="G174" s="9"/>
      <c r="H174" s="11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9"/>
      <c r="C175" s="9"/>
      <c r="D175" s="9"/>
      <c r="E175" s="9"/>
      <c r="F175" s="10"/>
      <c r="G175" s="9"/>
      <c r="H175" s="11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9"/>
      <c r="C176" s="9"/>
      <c r="D176" s="9"/>
      <c r="E176" s="9"/>
      <c r="F176" s="10"/>
      <c r="G176" s="9"/>
      <c r="H176" s="11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9"/>
      <c r="C177" s="9"/>
      <c r="D177" s="9"/>
      <c r="E177" s="9"/>
      <c r="F177" s="10"/>
      <c r="G177" s="9"/>
      <c r="H177" s="11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9"/>
      <c r="C178" s="9"/>
      <c r="D178" s="9"/>
      <c r="E178" s="9"/>
      <c r="F178" s="10"/>
      <c r="G178" s="9"/>
      <c r="H178" s="11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9"/>
      <c r="C179" s="9"/>
      <c r="D179" s="9"/>
      <c r="E179" s="9"/>
      <c r="F179" s="10"/>
      <c r="G179" s="9"/>
      <c r="H179" s="11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9"/>
      <c r="C180" s="9"/>
      <c r="D180" s="9"/>
      <c r="E180" s="9"/>
      <c r="F180" s="10"/>
      <c r="G180" s="9"/>
      <c r="H180" s="11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9"/>
      <c r="C181" s="9"/>
      <c r="D181" s="9"/>
      <c r="E181" s="9"/>
      <c r="F181" s="10"/>
      <c r="G181" s="9"/>
      <c r="H181" s="11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9"/>
      <c r="C182" s="9"/>
      <c r="D182" s="9"/>
      <c r="E182" s="9"/>
      <c r="F182" s="10"/>
      <c r="G182" s="9"/>
      <c r="H182" s="11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9"/>
      <c r="C183" s="9"/>
      <c r="D183" s="9"/>
      <c r="E183" s="9"/>
      <c r="F183" s="10"/>
      <c r="G183" s="9"/>
      <c r="H183" s="11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9"/>
      <c r="C184" s="9"/>
      <c r="D184" s="9"/>
      <c r="E184" s="9"/>
      <c r="F184" s="10"/>
      <c r="G184" s="9"/>
      <c r="H184" s="11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9"/>
      <c r="C185" s="9"/>
      <c r="D185" s="9"/>
      <c r="E185" s="9"/>
      <c r="F185" s="10"/>
      <c r="G185" s="9"/>
      <c r="H185" s="11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9"/>
      <c r="C186" s="9"/>
      <c r="D186" s="9"/>
      <c r="E186" s="9"/>
      <c r="F186" s="10"/>
      <c r="G186" s="9"/>
      <c r="H186" s="11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9"/>
      <c r="C187" s="9"/>
      <c r="D187" s="9"/>
      <c r="E187" s="9"/>
      <c r="F187" s="10"/>
      <c r="G187" s="9"/>
      <c r="H187" s="11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9"/>
      <c r="C188" s="9"/>
      <c r="D188" s="9"/>
      <c r="E188" s="9"/>
      <c r="F188" s="10"/>
      <c r="G188" s="9"/>
      <c r="H188" s="11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9"/>
      <c r="C189" s="9"/>
      <c r="D189" s="9"/>
      <c r="E189" s="9"/>
      <c r="F189" s="10"/>
      <c r="G189" s="9"/>
      <c r="H189" s="11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9"/>
      <c r="C190" s="9"/>
      <c r="D190" s="9"/>
      <c r="E190" s="9"/>
      <c r="F190" s="10"/>
      <c r="G190" s="9"/>
      <c r="H190" s="11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9"/>
      <c r="C191" s="9"/>
      <c r="D191" s="9"/>
      <c r="E191" s="9"/>
      <c r="F191" s="10"/>
      <c r="G191" s="9"/>
      <c r="H191" s="11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9"/>
      <c r="C192" s="9"/>
      <c r="D192" s="9"/>
      <c r="E192" s="9"/>
      <c r="F192" s="10"/>
      <c r="G192" s="9"/>
      <c r="H192" s="11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9"/>
      <c r="C193" s="9"/>
      <c r="D193" s="9"/>
      <c r="E193" s="9"/>
      <c r="F193" s="10"/>
      <c r="G193" s="9"/>
      <c r="H193" s="11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9"/>
      <c r="C194" s="9"/>
      <c r="D194" s="9"/>
      <c r="E194" s="9"/>
      <c r="F194" s="10"/>
      <c r="G194" s="9"/>
      <c r="H194" s="11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9"/>
      <c r="C195" s="9"/>
      <c r="D195" s="9"/>
      <c r="E195" s="9"/>
      <c r="F195" s="10"/>
      <c r="G195" s="9"/>
      <c r="H195" s="11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9"/>
      <c r="C196" s="9"/>
      <c r="D196" s="9"/>
      <c r="E196" s="9"/>
      <c r="F196" s="10"/>
      <c r="G196" s="9"/>
      <c r="H196" s="11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9"/>
      <c r="C197" s="9"/>
      <c r="D197" s="9"/>
      <c r="E197" s="9"/>
      <c r="F197" s="10"/>
      <c r="G197" s="9"/>
      <c r="H197" s="11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9"/>
      <c r="C198" s="9"/>
      <c r="D198" s="9"/>
      <c r="E198" s="9"/>
      <c r="F198" s="10"/>
      <c r="G198" s="9"/>
      <c r="H198" s="11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9"/>
      <c r="C199" s="9"/>
      <c r="D199" s="9"/>
      <c r="E199" s="9"/>
      <c r="F199" s="10"/>
      <c r="G199" s="9"/>
      <c r="H199" s="11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9"/>
      <c r="C200" s="9"/>
      <c r="D200" s="9"/>
      <c r="E200" s="9"/>
      <c r="F200" s="10"/>
      <c r="G200" s="9"/>
      <c r="H200" s="11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9"/>
      <c r="C201" s="9"/>
      <c r="D201" s="9"/>
      <c r="E201" s="9"/>
      <c r="F201" s="10"/>
      <c r="G201" s="9"/>
      <c r="H201" s="11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9"/>
      <c r="C202" s="9"/>
      <c r="D202" s="9"/>
      <c r="E202" s="9"/>
      <c r="F202" s="10"/>
      <c r="G202" s="9"/>
      <c r="H202" s="11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9"/>
      <c r="C203" s="9"/>
      <c r="D203" s="9"/>
      <c r="E203" s="9"/>
      <c r="F203" s="10"/>
      <c r="G203" s="9"/>
      <c r="H203" s="11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9"/>
      <c r="C204" s="9"/>
      <c r="D204" s="9"/>
      <c r="E204" s="9"/>
      <c r="F204" s="10"/>
      <c r="G204" s="9"/>
      <c r="H204" s="11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9"/>
      <c r="C205" s="9"/>
      <c r="D205" s="9"/>
      <c r="E205" s="9"/>
      <c r="F205" s="10"/>
      <c r="G205" s="9"/>
      <c r="H205" s="11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9"/>
      <c r="C206" s="9"/>
      <c r="D206" s="9"/>
      <c r="E206" s="9"/>
      <c r="F206" s="10"/>
      <c r="G206" s="9"/>
      <c r="H206" s="11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9"/>
      <c r="C207" s="9"/>
      <c r="D207" s="9"/>
      <c r="E207" s="9"/>
      <c r="F207" s="10"/>
      <c r="G207" s="9"/>
      <c r="H207" s="11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9"/>
      <c r="C208" s="9"/>
      <c r="D208" s="9"/>
      <c r="E208" s="9"/>
      <c r="F208" s="10"/>
      <c r="G208" s="9"/>
      <c r="H208" s="11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9"/>
      <c r="C209" s="9"/>
      <c r="D209" s="9"/>
      <c r="E209" s="9"/>
      <c r="F209" s="10"/>
      <c r="G209" s="9"/>
      <c r="H209" s="11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9"/>
      <c r="C210" s="9"/>
      <c r="D210" s="9"/>
      <c r="E210" s="9"/>
      <c r="F210" s="10"/>
      <c r="G210" s="9"/>
      <c r="H210" s="11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9"/>
      <c r="C211" s="9"/>
      <c r="D211" s="9"/>
      <c r="E211" s="9"/>
      <c r="F211" s="10"/>
      <c r="G211" s="9"/>
      <c r="H211" s="11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9"/>
      <c r="C212" s="9"/>
      <c r="D212" s="9"/>
      <c r="E212" s="9"/>
      <c r="F212" s="10"/>
      <c r="G212" s="9"/>
      <c r="H212" s="11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9"/>
      <c r="C213" s="9"/>
      <c r="D213" s="9"/>
      <c r="E213" s="9"/>
      <c r="F213" s="10"/>
      <c r="G213" s="9"/>
      <c r="H213" s="11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9"/>
      <c r="C214" s="9"/>
      <c r="D214" s="9"/>
      <c r="E214" s="9"/>
      <c r="F214" s="10"/>
      <c r="G214" s="9"/>
      <c r="H214" s="11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9"/>
      <c r="C215" s="9"/>
      <c r="D215" s="9"/>
      <c r="E215" s="9"/>
      <c r="F215" s="10"/>
      <c r="G215" s="9"/>
      <c r="H215" s="11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9"/>
      <c r="C216" s="9"/>
      <c r="D216" s="9"/>
      <c r="E216" s="9"/>
      <c r="F216" s="10"/>
      <c r="G216" s="9"/>
      <c r="H216" s="11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9"/>
      <c r="C217" s="9"/>
      <c r="D217" s="9"/>
      <c r="E217" s="9"/>
      <c r="F217" s="10"/>
      <c r="G217" s="9"/>
      <c r="H217" s="11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9"/>
      <c r="C218" s="9"/>
      <c r="D218" s="9"/>
      <c r="E218" s="9"/>
      <c r="F218" s="10"/>
      <c r="G218" s="9"/>
      <c r="H218" s="11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9"/>
      <c r="C219" s="9"/>
      <c r="D219" s="9"/>
      <c r="E219" s="9"/>
      <c r="F219" s="10"/>
      <c r="G219" s="9"/>
      <c r="H219" s="11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9"/>
      <c r="C220" s="9"/>
      <c r="D220" s="9"/>
      <c r="E220" s="9"/>
      <c r="F220" s="10"/>
      <c r="G220" s="9"/>
      <c r="H220" s="11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9"/>
      <c r="C221" s="9"/>
      <c r="D221" s="9"/>
      <c r="E221" s="9"/>
      <c r="F221" s="10"/>
      <c r="G221" s="9"/>
      <c r="H221" s="11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9"/>
      <c r="C222" s="9"/>
      <c r="D222" s="9"/>
      <c r="E222" s="9"/>
      <c r="F222" s="10"/>
      <c r="G222" s="9"/>
      <c r="H222" s="11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9"/>
      <c r="C223" s="9"/>
      <c r="D223" s="9"/>
      <c r="E223" s="9"/>
      <c r="F223" s="10"/>
      <c r="G223" s="9"/>
      <c r="H223" s="11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9"/>
      <c r="C224" s="9"/>
      <c r="D224" s="9"/>
      <c r="E224" s="9"/>
      <c r="F224" s="10"/>
      <c r="G224" s="9"/>
      <c r="H224" s="11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9"/>
      <c r="C225" s="9"/>
      <c r="D225" s="9"/>
      <c r="E225" s="9"/>
      <c r="F225" s="10"/>
      <c r="G225" s="9"/>
      <c r="H225" s="11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9"/>
      <c r="C226" s="9"/>
      <c r="D226" s="9"/>
      <c r="E226" s="9"/>
      <c r="F226" s="10"/>
      <c r="G226" s="9"/>
      <c r="H226" s="11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9"/>
      <c r="C227" s="9"/>
      <c r="D227" s="9"/>
      <c r="E227" s="9"/>
      <c r="F227" s="10"/>
      <c r="G227" s="9"/>
      <c r="H227" s="11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9"/>
      <c r="C228" s="9"/>
      <c r="D228" s="9"/>
      <c r="E228" s="9"/>
      <c r="F228" s="10"/>
      <c r="G228" s="9"/>
      <c r="H228" s="11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9"/>
      <c r="C229" s="9"/>
      <c r="D229" s="9"/>
      <c r="E229" s="9"/>
      <c r="F229" s="10"/>
      <c r="G229" s="9"/>
      <c r="H229" s="11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9"/>
      <c r="C230" s="9"/>
      <c r="D230" s="9"/>
      <c r="E230" s="9"/>
      <c r="F230" s="10"/>
      <c r="G230" s="9"/>
      <c r="H230" s="11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9"/>
      <c r="C231" s="9"/>
      <c r="D231" s="9"/>
      <c r="E231" s="9"/>
      <c r="F231" s="10"/>
      <c r="G231" s="9"/>
      <c r="H231" s="11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9"/>
      <c r="C232" s="9"/>
      <c r="D232" s="9"/>
      <c r="E232" s="9"/>
      <c r="F232" s="10"/>
      <c r="G232" s="9"/>
      <c r="H232" s="11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9"/>
      <c r="C233" s="9"/>
      <c r="D233" s="9"/>
      <c r="E233" s="9"/>
      <c r="F233" s="10"/>
      <c r="G233" s="9"/>
      <c r="H233" s="11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9"/>
      <c r="C234" s="9"/>
      <c r="D234" s="9"/>
      <c r="E234" s="9"/>
      <c r="F234" s="10"/>
      <c r="G234" s="9"/>
      <c r="H234" s="11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9"/>
      <c r="C235" s="9"/>
      <c r="D235" s="9"/>
      <c r="E235" s="9"/>
      <c r="F235" s="10"/>
      <c r="G235" s="9"/>
      <c r="H235" s="11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9"/>
      <c r="C236" s="9"/>
      <c r="D236" s="9"/>
      <c r="E236" s="9"/>
      <c r="F236" s="10"/>
      <c r="G236" s="9"/>
      <c r="H236" s="11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9"/>
      <c r="C237" s="9"/>
      <c r="D237" s="9"/>
      <c r="E237" s="9"/>
      <c r="F237" s="10"/>
      <c r="G237" s="9"/>
      <c r="H237" s="11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9"/>
      <c r="C238" s="9"/>
      <c r="D238" s="9"/>
      <c r="E238" s="9"/>
      <c r="F238" s="10"/>
      <c r="G238" s="9"/>
      <c r="H238" s="11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9"/>
      <c r="C239" s="9"/>
      <c r="D239" s="9"/>
      <c r="E239" s="9"/>
      <c r="F239" s="10"/>
      <c r="G239" s="9"/>
      <c r="H239" s="11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9"/>
      <c r="C240" s="9"/>
      <c r="D240" s="9"/>
      <c r="E240" s="9"/>
      <c r="F240" s="10"/>
      <c r="G240" s="9"/>
      <c r="H240" s="11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9"/>
      <c r="C241" s="9"/>
      <c r="D241" s="9"/>
      <c r="E241" s="9"/>
      <c r="F241" s="10"/>
      <c r="G241" s="9"/>
      <c r="H241" s="11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9"/>
      <c r="C242" s="9"/>
      <c r="D242" s="9"/>
      <c r="E242" s="9"/>
      <c r="F242" s="10"/>
      <c r="G242" s="9"/>
      <c r="H242" s="11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9"/>
      <c r="C243" s="9"/>
      <c r="D243" s="9"/>
      <c r="E243" s="9"/>
      <c r="F243" s="10"/>
      <c r="G243" s="9"/>
      <c r="H243" s="11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9"/>
      <c r="C244" s="9"/>
      <c r="D244" s="9"/>
      <c r="E244" s="9"/>
      <c r="F244" s="10"/>
      <c r="G244" s="9"/>
      <c r="H244" s="11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9"/>
      <c r="C245" s="9"/>
      <c r="D245" s="9"/>
      <c r="E245" s="9"/>
      <c r="F245" s="10"/>
      <c r="G245" s="9"/>
      <c r="H245" s="11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9"/>
      <c r="C246" s="9"/>
      <c r="D246" s="9"/>
      <c r="E246" s="9"/>
      <c r="F246" s="10"/>
      <c r="G246" s="9"/>
      <c r="H246" s="11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9"/>
      <c r="C247" s="9"/>
      <c r="D247" s="9"/>
      <c r="E247" s="9"/>
      <c r="F247" s="10"/>
      <c r="G247" s="9"/>
      <c r="H247" s="11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9"/>
      <c r="C248" s="9"/>
      <c r="D248" s="9"/>
      <c r="E248" s="9"/>
      <c r="F248" s="10"/>
      <c r="G248" s="9"/>
      <c r="H248" s="11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9"/>
      <c r="C249" s="9"/>
      <c r="D249" s="9"/>
      <c r="E249" s="9"/>
      <c r="F249" s="10"/>
      <c r="G249" s="9"/>
      <c r="H249" s="11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9"/>
      <c r="C250" s="9"/>
      <c r="D250" s="9"/>
      <c r="E250" s="9"/>
      <c r="F250" s="10"/>
      <c r="G250" s="9"/>
      <c r="H250" s="11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9"/>
      <c r="C251" s="9"/>
      <c r="D251" s="9"/>
      <c r="E251" s="9"/>
      <c r="F251" s="10"/>
      <c r="G251" s="9"/>
      <c r="H251" s="11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9"/>
      <c r="C252" s="9"/>
      <c r="D252" s="9"/>
      <c r="E252" s="9"/>
      <c r="F252" s="10"/>
      <c r="G252" s="9"/>
      <c r="H252" s="11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9"/>
      <c r="C253" s="9"/>
      <c r="D253" s="9"/>
      <c r="E253" s="9"/>
      <c r="F253" s="10"/>
      <c r="G253" s="9"/>
      <c r="H253" s="11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9"/>
      <c r="C254" s="9"/>
      <c r="D254" s="9"/>
      <c r="E254" s="9"/>
      <c r="F254" s="10"/>
      <c r="G254" s="9"/>
      <c r="H254" s="11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9"/>
      <c r="C255" s="9"/>
      <c r="D255" s="9"/>
      <c r="E255" s="9"/>
      <c r="F255" s="10"/>
      <c r="G255" s="9"/>
      <c r="H255" s="11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9"/>
      <c r="C256" s="9"/>
      <c r="D256" s="9"/>
      <c r="E256" s="9"/>
      <c r="F256" s="10"/>
      <c r="G256" s="9"/>
      <c r="H256" s="11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9"/>
      <c r="C257" s="9"/>
      <c r="D257" s="9"/>
      <c r="E257" s="9"/>
      <c r="F257" s="10"/>
      <c r="G257" s="9"/>
      <c r="H257" s="11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9"/>
      <c r="C258" s="9"/>
      <c r="D258" s="9"/>
      <c r="E258" s="9"/>
      <c r="F258" s="10"/>
      <c r="G258" s="9"/>
      <c r="H258" s="11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9"/>
      <c r="C259" s="9"/>
      <c r="D259" s="9"/>
      <c r="E259" s="9"/>
      <c r="F259" s="10"/>
      <c r="G259" s="9"/>
      <c r="H259" s="11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9"/>
      <c r="C260" s="9"/>
      <c r="D260" s="9"/>
      <c r="E260" s="9"/>
      <c r="F260" s="10"/>
      <c r="G260" s="9"/>
      <c r="H260" s="11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9"/>
      <c r="C261" s="9"/>
      <c r="D261" s="9"/>
      <c r="E261" s="9"/>
      <c r="F261" s="10"/>
      <c r="G261" s="9"/>
      <c r="H261" s="11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9"/>
      <c r="C262" s="9"/>
      <c r="D262" s="9"/>
      <c r="E262" s="9"/>
      <c r="F262" s="10"/>
      <c r="G262" s="9"/>
      <c r="H262" s="11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9"/>
      <c r="C263" s="9"/>
      <c r="D263" s="9"/>
      <c r="E263" s="9"/>
      <c r="F263" s="10"/>
      <c r="G263" s="9"/>
      <c r="H263" s="11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9"/>
      <c r="C264" s="9"/>
      <c r="D264" s="9"/>
      <c r="E264" s="9"/>
      <c r="F264" s="10"/>
      <c r="G264" s="9"/>
      <c r="H264" s="11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9"/>
      <c r="C265" s="9"/>
      <c r="D265" s="9"/>
      <c r="E265" s="9"/>
      <c r="F265" s="10"/>
      <c r="G265" s="9"/>
      <c r="H265" s="11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9"/>
      <c r="C266" s="9"/>
      <c r="D266" s="9"/>
      <c r="E266" s="9"/>
      <c r="F266" s="10"/>
      <c r="G266" s="9"/>
      <c r="H266" s="11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9"/>
      <c r="C267" s="9"/>
      <c r="D267" s="9"/>
      <c r="E267" s="9"/>
      <c r="F267" s="10"/>
      <c r="G267" s="9"/>
      <c r="H267" s="11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9"/>
      <c r="C268" s="9"/>
      <c r="D268" s="9"/>
      <c r="E268" s="9"/>
      <c r="F268" s="10"/>
      <c r="G268" s="9"/>
      <c r="H268" s="11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9"/>
      <c r="C269" s="9"/>
      <c r="D269" s="9"/>
      <c r="E269" s="9"/>
      <c r="F269" s="10"/>
      <c r="G269" s="9"/>
      <c r="H269" s="11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9"/>
      <c r="C270" s="9"/>
      <c r="D270" s="9"/>
      <c r="E270" s="9"/>
      <c r="F270" s="10"/>
      <c r="G270" s="9"/>
      <c r="H270" s="11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9"/>
      <c r="C271" s="9"/>
      <c r="D271" s="9"/>
      <c r="E271" s="9"/>
      <c r="F271" s="10"/>
      <c r="G271" s="9"/>
      <c r="H271" s="11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9"/>
      <c r="C272" s="9"/>
      <c r="D272" s="9"/>
      <c r="E272" s="9"/>
      <c r="F272" s="10"/>
      <c r="G272" s="9"/>
      <c r="H272" s="11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9"/>
      <c r="C273" s="9"/>
      <c r="D273" s="9"/>
      <c r="E273" s="9"/>
      <c r="F273" s="10"/>
      <c r="G273" s="9"/>
      <c r="H273" s="11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9"/>
      <c r="C274" s="9"/>
      <c r="D274" s="9"/>
      <c r="E274" s="9"/>
      <c r="F274" s="10"/>
      <c r="G274" s="9"/>
      <c r="H274" s="11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9"/>
      <c r="C275" s="9"/>
      <c r="D275" s="9"/>
      <c r="E275" s="9"/>
      <c r="F275" s="10"/>
      <c r="G275" s="9"/>
      <c r="H275" s="11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9"/>
      <c r="C276" s="9"/>
      <c r="D276" s="9"/>
      <c r="E276" s="9"/>
      <c r="F276" s="10"/>
      <c r="G276" s="9"/>
      <c r="H276" s="11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9"/>
      <c r="C277" s="9"/>
      <c r="D277" s="9"/>
      <c r="E277" s="9"/>
      <c r="F277" s="10"/>
      <c r="G277" s="9"/>
      <c r="H277" s="11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9"/>
      <c r="C278" s="9"/>
      <c r="D278" s="9"/>
      <c r="E278" s="9"/>
      <c r="F278" s="10"/>
      <c r="G278" s="9"/>
      <c r="H278" s="11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9"/>
      <c r="C279" s="9"/>
      <c r="D279" s="9"/>
      <c r="E279" s="9"/>
      <c r="F279" s="10"/>
      <c r="G279" s="9"/>
      <c r="H279" s="11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9"/>
      <c r="C280" s="9"/>
      <c r="D280" s="9"/>
      <c r="E280" s="9"/>
      <c r="F280" s="10"/>
      <c r="G280" s="9"/>
      <c r="H280" s="11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9"/>
      <c r="C281" s="9"/>
      <c r="D281" s="9"/>
      <c r="E281" s="9"/>
      <c r="F281" s="10"/>
      <c r="G281" s="9"/>
      <c r="H281" s="11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9"/>
      <c r="C282" s="9"/>
      <c r="D282" s="9"/>
      <c r="E282" s="9"/>
      <c r="F282" s="10"/>
      <c r="G282" s="9"/>
      <c r="H282" s="11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9"/>
      <c r="C283" s="9"/>
      <c r="D283" s="9"/>
      <c r="E283" s="9"/>
      <c r="F283" s="10"/>
      <c r="G283" s="9"/>
      <c r="H283" s="11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9"/>
      <c r="C284" s="9"/>
      <c r="D284" s="9"/>
      <c r="E284" s="9"/>
      <c r="F284" s="10"/>
      <c r="G284" s="9"/>
      <c r="H284" s="11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9"/>
      <c r="C285" s="9"/>
      <c r="D285" s="9"/>
      <c r="E285" s="9"/>
      <c r="F285" s="10"/>
      <c r="G285" s="9"/>
      <c r="H285" s="11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9"/>
      <c r="C286" s="9"/>
      <c r="D286" s="9"/>
      <c r="E286" s="9"/>
      <c r="F286" s="10"/>
      <c r="G286" s="9"/>
      <c r="H286" s="11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9"/>
      <c r="C287" s="9"/>
      <c r="D287" s="9"/>
      <c r="E287" s="9"/>
      <c r="F287" s="10"/>
      <c r="G287" s="9"/>
      <c r="H287" s="11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9"/>
      <c r="C288" s="9"/>
      <c r="D288" s="9"/>
      <c r="E288" s="9"/>
      <c r="F288" s="10"/>
      <c r="G288" s="9"/>
      <c r="H288" s="11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9"/>
      <c r="C289" s="9"/>
      <c r="D289" s="9"/>
      <c r="E289" s="9"/>
      <c r="F289" s="10"/>
      <c r="G289" s="9"/>
      <c r="H289" s="11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9"/>
      <c r="C290" s="9"/>
      <c r="D290" s="9"/>
      <c r="E290" s="9"/>
      <c r="F290" s="10"/>
      <c r="G290" s="9"/>
      <c r="H290" s="11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9"/>
      <c r="C291" s="9"/>
      <c r="D291" s="9"/>
      <c r="E291" s="9"/>
      <c r="F291" s="10"/>
      <c r="G291" s="9"/>
      <c r="H291" s="11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9"/>
      <c r="C292" s="9"/>
      <c r="D292" s="9"/>
      <c r="E292" s="9"/>
      <c r="F292" s="10"/>
      <c r="G292" s="9"/>
      <c r="H292" s="11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9"/>
      <c r="C293" s="9"/>
      <c r="D293" s="9"/>
      <c r="E293" s="9"/>
      <c r="F293" s="10"/>
      <c r="G293" s="9"/>
      <c r="H293" s="11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9"/>
      <c r="C294" s="9"/>
      <c r="D294" s="9"/>
      <c r="E294" s="9"/>
      <c r="F294" s="10"/>
      <c r="G294" s="9"/>
      <c r="H294" s="11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9"/>
      <c r="C295" s="9"/>
      <c r="D295" s="9"/>
      <c r="E295" s="9"/>
      <c r="F295" s="10"/>
      <c r="G295" s="9"/>
      <c r="H295" s="11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9"/>
      <c r="C296" s="9"/>
      <c r="D296" s="9"/>
      <c r="E296" s="9"/>
      <c r="F296" s="10"/>
      <c r="G296" s="9"/>
      <c r="H296" s="11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9"/>
      <c r="C297" s="9"/>
      <c r="D297" s="9"/>
      <c r="E297" s="9"/>
      <c r="F297" s="10"/>
      <c r="G297" s="9"/>
      <c r="H297" s="11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9"/>
      <c r="C298" s="9"/>
      <c r="D298" s="9"/>
      <c r="E298" s="9"/>
      <c r="F298" s="10"/>
      <c r="G298" s="9"/>
      <c r="H298" s="11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9"/>
      <c r="C299" s="9"/>
      <c r="D299" s="9"/>
      <c r="E299" s="9"/>
      <c r="F299" s="10"/>
      <c r="G299" s="9"/>
      <c r="H299" s="11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9"/>
      <c r="C300" s="9"/>
      <c r="D300" s="9"/>
      <c r="E300" s="9"/>
      <c r="F300" s="10"/>
      <c r="G300" s="9"/>
      <c r="H300" s="11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9"/>
      <c r="C301" s="9"/>
      <c r="D301" s="9"/>
      <c r="E301" s="9"/>
      <c r="F301" s="10"/>
      <c r="G301" s="9"/>
      <c r="H301" s="11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9"/>
      <c r="C302" s="9"/>
      <c r="D302" s="9"/>
      <c r="E302" s="9"/>
      <c r="F302" s="10"/>
      <c r="G302" s="9"/>
      <c r="H302" s="11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9"/>
      <c r="C303" s="9"/>
      <c r="D303" s="9"/>
      <c r="E303" s="9"/>
      <c r="F303" s="10"/>
      <c r="G303" s="9"/>
      <c r="H303" s="11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9"/>
      <c r="C304" s="9"/>
      <c r="D304" s="9"/>
      <c r="E304" s="9"/>
      <c r="F304" s="10"/>
      <c r="G304" s="9"/>
      <c r="H304" s="11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9"/>
      <c r="C305" s="9"/>
      <c r="D305" s="9"/>
      <c r="E305" s="9"/>
      <c r="F305" s="10"/>
      <c r="G305" s="9"/>
      <c r="H305" s="11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9"/>
      <c r="C306" s="9"/>
      <c r="D306" s="9"/>
      <c r="E306" s="9"/>
      <c r="F306" s="10"/>
      <c r="G306" s="9"/>
      <c r="H306" s="11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9"/>
      <c r="C307" s="9"/>
      <c r="D307" s="9"/>
      <c r="E307" s="9"/>
      <c r="F307" s="10"/>
      <c r="G307" s="9"/>
      <c r="H307" s="11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9"/>
      <c r="C308" s="9"/>
      <c r="D308" s="9"/>
      <c r="E308" s="9"/>
      <c r="F308" s="10"/>
      <c r="G308" s="9"/>
      <c r="H308" s="11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9"/>
      <c r="C309" s="9"/>
      <c r="D309" s="9"/>
      <c r="E309" s="9"/>
      <c r="F309" s="10"/>
      <c r="G309" s="9"/>
      <c r="H309" s="11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9"/>
      <c r="C310" s="9"/>
      <c r="D310" s="9"/>
      <c r="E310" s="9"/>
      <c r="F310" s="10"/>
      <c r="G310" s="9"/>
      <c r="H310" s="11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9"/>
      <c r="C311" s="9"/>
      <c r="D311" s="9"/>
      <c r="E311" s="9"/>
      <c r="F311" s="10"/>
      <c r="G311" s="9"/>
      <c r="H311" s="11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9"/>
      <c r="C312" s="9"/>
      <c r="D312" s="9"/>
      <c r="E312" s="9"/>
      <c r="F312" s="10"/>
      <c r="G312" s="9"/>
      <c r="H312" s="11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9"/>
      <c r="C313" s="9"/>
      <c r="D313" s="9"/>
      <c r="E313" s="9"/>
      <c r="F313" s="10"/>
      <c r="G313" s="9"/>
      <c r="H313" s="11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9"/>
      <c r="C314" s="9"/>
      <c r="D314" s="9"/>
      <c r="E314" s="9"/>
      <c r="F314" s="10"/>
      <c r="G314" s="9"/>
      <c r="H314" s="11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9"/>
      <c r="C315" s="9"/>
      <c r="D315" s="9"/>
      <c r="E315" s="9"/>
      <c r="F315" s="10"/>
      <c r="G315" s="9"/>
      <c r="H315" s="11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9"/>
      <c r="C316" s="9"/>
      <c r="D316" s="9"/>
      <c r="E316" s="9"/>
      <c r="F316" s="10"/>
      <c r="G316" s="9"/>
      <c r="H316" s="11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9"/>
      <c r="C317" s="9"/>
      <c r="D317" s="9"/>
      <c r="E317" s="9"/>
      <c r="F317" s="10"/>
      <c r="G317" s="9"/>
      <c r="H317" s="11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9"/>
      <c r="C318" s="9"/>
      <c r="D318" s="9"/>
      <c r="E318" s="9"/>
      <c r="F318" s="10"/>
      <c r="G318" s="9"/>
      <c r="H318" s="11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9"/>
      <c r="C319" s="9"/>
      <c r="D319" s="9"/>
      <c r="E319" s="9"/>
      <c r="F319" s="10"/>
      <c r="G319" s="9"/>
      <c r="H319" s="11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9"/>
      <c r="C320" s="9"/>
      <c r="D320" s="9"/>
      <c r="E320" s="9"/>
      <c r="F320" s="10"/>
      <c r="G320" s="9"/>
      <c r="H320" s="11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9"/>
      <c r="C321" s="9"/>
      <c r="D321" s="9"/>
      <c r="E321" s="9"/>
      <c r="F321" s="10"/>
      <c r="G321" s="9"/>
      <c r="H321" s="11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9"/>
      <c r="C322" s="9"/>
      <c r="D322" s="9"/>
      <c r="E322" s="9"/>
      <c r="F322" s="10"/>
      <c r="G322" s="9"/>
      <c r="H322" s="11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9"/>
      <c r="C323" s="9"/>
      <c r="D323" s="9"/>
      <c r="E323" s="9"/>
      <c r="F323" s="10"/>
      <c r="G323" s="9"/>
      <c r="H323" s="11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9"/>
      <c r="C324" s="9"/>
      <c r="D324" s="9"/>
      <c r="E324" s="9"/>
      <c r="F324" s="10"/>
      <c r="G324" s="9"/>
      <c r="H324" s="11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9"/>
      <c r="C325" s="9"/>
      <c r="D325" s="9"/>
      <c r="E325" s="9"/>
      <c r="F325" s="10"/>
      <c r="G325" s="9"/>
      <c r="H325" s="11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9"/>
      <c r="C326" s="9"/>
      <c r="D326" s="9"/>
      <c r="E326" s="9"/>
      <c r="F326" s="10"/>
      <c r="G326" s="9"/>
      <c r="H326" s="11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9"/>
      <c r="C327" s="9"/>
      <c r="D327" s="9"/>
      <c r="E327" s="9"/>
      <c r="F327" s="10"/>
      <c r="G327" s="9"/>
      <c r="H327" s="11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9"/>
      <c r="C328" s="9"/>
      <c r="D328" s="9"/>
      <c r="E328" s="9"/>
      <c r="F328" s="10"/>
      <c r="G328" s="9"/>
      <c r="H328" s="11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9"/>
      <c r="C329" s="9"/>
      <c r="D329" s="9"/>
      <c r="E329" s="9"/>
      <c r="F329" s="10"/>
      <c r="G329" s="9"/>
      <c r="H329" s="11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9"/>
      <c r="C330" s="9"/>
      <c r="D330" s="9"/>
      <c r="E330" s="9"/>
      <c r="F330" s="10"/>
      <c r="G330" s="9"/>
      <c r="H330" s="11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9"/>
      <c r="C331" s="9"/>
      <c r="D331" s="9"/>
      <c r="E331" s="9"/>
      <c r="F331" s="10"/>
      <c r="G331" s="9"/>
      <c r="H331" s="11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9"/>
      <c r="C332" s="9"/>
      <c r="D332" s="9"/>
      <c r="E332" s="9"/>
      <c r="F332" s="10"/>
      <c r="G332" s="9"/>
      <c r="H332" s="11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9"/>
      <c r="C333" s="9"/>
      <c r="D333" s="9"/>
      <c r="E333" s="9"/>
      <c r="F333" s="10"/>
      <c r="G333" s="9"/>
      <c r="H333" s="11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9"/>
      <c r="C334" s="9"/>
      <c r="D334" s="9"/>
      <c r="E334" s="9"/>
      <c r="F334" s="10"/>
      <c r="G334" s="9"/>
      <c r="H334" s="11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9"/>
      <c r="C335" s="9"/>
      <c r="D335" s="9"/>
      <c r="E335" s="9"/>
      <c r="F335" s="10"/>
      <c r="G335" s="9"/>
      <c r="H335" s="11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9"/>
      <c r="C336" s="9"/>
      <c r="D336" s="9"/>
      <c r="E336" s="9"/>
      <c r="F336" s="10"/>
      <c r="G336" s="9"/>
      <c r="H336" s="11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9"/>
      <c r="C337" s="9"/>
      <c r="D337" s="9"/>
      <c r="E337" s="9"/>
      <c r="F337" s="10"/>
      <c r="G337" s="9"/>
      <c r="H337" s="11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9"/>
      <c r="C338" s="9"/>
      <c r="D338" s="9"/>
      <c r="E338" s="9"/>
      <c r="F338" s="10"/>
      <c r="G338" s="9"/>
      <c r="H338" s="11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9"/>
      <c r="C339" s="9"/>
      <c r="D339" s="9"/>
      <c r="E339" s="9"/>
      <c r="F339" s="10"/>
      <c r="G339" s="9"/>
      <c r="H339" s="11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9"/>
      <c r="C340" s="9"/>
      <c r="D340" s="9"/>
      <c r="E340" s="9"/>
      <c r="F340" s="10"/>
      <c r="G340" s="9"/>
      <c r="H340" s="11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9"/>
      <c r="C341" s="9"/>
      <c r="D341" s="9"/>
      <c r="E341" s="9"/>
      <c r="F341" s="10"/>
      <c r="G341" s="9"/>
      <c r="H341" s="11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9"/>
      <c r="C342" s="9"/>
      <c r="D342" s="9"/>
      <c r="E342" s="9"/>
      <c r="F342" s="10"/>
      <c r="G342" s="9"/>
      <c r="H342" s="11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9"/>
      <c r="C343" s="9"/>
      <c r="D343" s="9"/>
      <c r="E343" s="9"/>
      <c r="F343" s="10"/>
      <c r="G343" s="9"/>
      <c r="H343" s="11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9"/>
      <c r="C344" s="9"/>
      <c r="D344" s="9"/>
      <c r="E344" s="9"/>
      <c r="F344" s="10"/>
      <c r="G344" s="9"/>
      <c r="H344" s="11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9"/>
      <c r="C345" s="9"/>
      <c r="D345" s="9"/>
      <c r="E345" s="9"/>
      <c r="F345" s="10"/>
      <c r="G345" s="9"/>
      <c r="H345" s="11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9"/>
      <c r="C346" s="9"/>
      <c r="D346" s="9"/>
      <c r="E346" s="9"/>
      <c r="F346" s="10"/>
      <c r="G346" s="9"/>
      <c r="H346" s="11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9"/>
      <c r="C347" s="9"/>
      <c r="D347" s="9"/>
      <c r="E347" s="9"/>
      <c r="F347" s="10"/>
      <c r="G347" s="9"/>
      <c r="H347" s="11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9"/>
      <c r="C348" s="9"/>
      <c r="D348" s="9"/>
      <c r="E348" s="9"/>
      <c r="F348" s="10"/>
      <c r="G348" s="9"/>
      <c r="H348" s="11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9"/>
      <c r="C349" s="9"/>
      <c r="D349" s="9"/>
      <c r="E349" s="9"/>
      <c r="F349" s="10"/>
      <c r="G349" s="9"/>
      <c r="H349" s="11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9"/>
      <c r="C350" s="9"/>
      <c r="D350" s="9"/>
      <c r="E350" s="9"/>
      <c r="F350" s="10"/>
      <c r="G350" s="9"/>
      <c r="H350" s="11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9"/>
      <c r="C351" s="9"/>
      <c r="D351" s="9"/>
      <c r="E351" s="9"/>
      <c r="F351" s="10"/>
      <c r="G351" s="9"/>
      <c r="H351" s="11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9"/>
      <c r="C352" s="9"/>
      <c r="D352" s="9"/>
      <c r="E352" s="9"/>
      <c r="F352" s="10"/>
      <c r="G352" s="9"/>
      <c r="H352" s="11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9"/>
      <c r="C353" s="9"/>
      <c r="D353" s="9"/>
      <c r="E353" s="9"/>
      <c r="F353" s="10"/>
      <c r="G353" s="9"/>
      <c r="H353" s="11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9"/>
      <c r="C354" s="9"/>
      <c r="D354" s="9"/>
      <c r="E354" s="9"/>
      <c r="F354" s="10"/>
      <c r="G354" s="9"/>
      <c r="H354" s="11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9"/>
      <c r="C355" s="9"/>
      <c r="D355" s="9"/>
      <c r="E355" s="9"/>
      <c r="F355" s="10"/>
      <c r="G355" s="9"/>
      <c r="H355" s="11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9"/>
      <c r="C356" s="9"/>
      <c r="D356" s="9"/>
      <c r="E356" s="9"/>
      <c r="F356" s="10"/>
      <c r="G356" s="9"/>
      <c r="H356" s="11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9"/>
      <c r="C357" s="9"/>
      <c r="D357" s="9"/>
      <c r="E357" s="9"/>
      <c r="F357" s="10"/>
      <c r="G357" s="9"/>
      <c r="H357" s="11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9"/>
      <c r="C358" s="9"/>
      <c r="D358" s="9"/>
      <c r="E358" s="9"/>
      <c r="F358" s="10"/>
      <c r="G358" s="9"/>
      <c r="H358" s="11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9"/>
      <c r="C359" s="9"/>
      <c r="D359" s="9"/>
      <c r="E359" s="9"/>
      <c r="F359" s="10"/>
      <c r="G359" s="9"/>
      <c r="H359" s="11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9"/>
      <c r="C360" s="9"/>
      <c r="D360" s="9"/>
      <c r="E360" s="9"/>
      <c r="F360" s="10"/>
      <c r="G360" s="9"/>
      <c r="H360" s="11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9"/>
      <c r="C361" s="9"/>
      <c r="D361" s="9"/>
      <c r="E361" s="9"/>
      <c r="F361" s="10"/>
      <c r="G361" s="9"/>
      <c r="H361" s="11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9"/>
      <c r="C362" s="9"/>
      <c r="D362" s="9"/>
      <c r="E362" s="9"/>
      <c r="F362" s="10"/>
      <c r="G362" s="9"/>
      <c r="H362" s="11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9"/>
      <c r="C363" s="9"/>
      <c r="D363" s="9"/>
      <c r="E363" s="9"/>
      <c r="F363" s="10"/>
      <c r="G363" s="9"/>
      <c r="H363" s="11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9"/>
      <c r="C364" s="9"/>
      <c r="D364" s="9"/>
      <c r="E364" s="9"/>
      <c r="F364" s="10"/>
      <c r="G364" s="9"/>
      <c r="H364" s="11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9"/>
      <c r="C365" s="9"/>
      <c r="D365" s="9"/>
      <c r="E365" s="9"/>
      <c r="F365" s="10"/>
      <c r="G365" s="9"/>
      <c r="H365" s="11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9"/>
      <c r="C366" s="9"/>
      <c r="D366" s="9"/>
      <c r="E366" s="9"/>
      <c r="F366" s="10"/>
      <c r="G366" s="9"/>
      <c r="H366" s="11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9"/>
      <c r="C367" s="9"/>
      <c r="D367" s="9"/>
      <c r="E367" s="9"/>
      <c r="F367" s="10"/>
      <c r="G367" s="9"/>
      <c r="H367" s="11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9"/>
      <c r="C368" s="9"/>
      <c r="D368" s="9"/>
      <c r="E368" s="9"/>
      <c r="F368" s="10"/>
      <c r="G368" s="9"/>
      <c r="H368" s="11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9"/>
      <c r="C369" s="9"/>
      <c r="D369" s="9"/>
      <c r="E369" s="9"/>
      <c r="F369" s="10"/>
      <c r="G369" s="9"/>
      <c r="H369" s="11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9"/>
      <c r="C370" s="9"/>
      <c r="D370" s="9"/>
      <c r="E370" s="9"/>
      <c r="F370" s="10"/>
      <c r="G370" s="9"/>
      <c r="H370" s="11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9"/>
      <c r="C371" s="9"/>
      <c r="D371" s="9"/>
      <c r="E371" s="9"/>
      <c r="F371" s="10"/>
      <c r="G371" s="9"/>
      <c r="H371" s="11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9"/>
      <c r="C372" s="9"/>
      <c r="D372" s="9"/>
      <c r="E372" s="9"/>
      <c r="F372" s="10"/>
      <c r="G372" s="9"/>
      <c r="H372" s="11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9"/>
      <c r="C373" s="9"/>
      <c r="D373" s="9"/>
      <c r="E373" s="9"/>
      <c r="F373" s="10"/>
      <c r="G373" s="9"/>
      <c r="H373" s="11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9"/>
      <c r="C374" s="9"/>
      <c r="D374" s="9"/>
      <c r="E374" s="9"/>
      <c r="F374" s="10"/>
      <c r="G374" s="9"/>
      <c r="H374" s="11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9"/>
      <c r="C375" s="9"/>
      <c r="D375" s="9"/>
      <c r="E375" s="9"/>
      <c r="F375" s="10"/>
      <c r="G375" s="9"/>
      <c r="H375" s="11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9"/>
      <c r="C376" s="9"/>
      <c r="D376" s="9"/>
      <c r="E376" s="9"/>
      <c r="F376" s="10"/>
      <c r="G376" s="9"/>
      <c r="H376" s="11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9"/>
      <c r="C377" s="9"/>
      <c r="D377" s="9"/>
      <c r="E377" s="9"/>
      <c r="F377" s="10"/>
      <c r="G377" s="9"/>
      <c r="H377" s="11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9"/>
      <c r="C378" s="9"/>
      <c r="D378" s="9"/>
      <c r="E378" s="9"/>
      <c r="F378" s="10"/>
      <c r="G378" s="9"/>
      <c r="H378" s="11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9"/>
      <c r="C379" s="9"/>
      <c r="D379" s="9"/>
      <c r="E379" s="9"/>
      <c r="F379" s="10"/>
      <c r="G379" s="9"/>
      <c r="H379" s="11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9"/>
      <c r="C380" s="9"/>
      <c r="D380" s="9"/>
      <c r="E380" s="9"/>
      <c r="F380" s="10"/>
      <c r="G380" s="9"/>
      <c r="H380" s="11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9"/>
      <c r="C381" s="9"/>
      <c r="D381" s="9"/>
      <c r="E381" s="9"/>
      <c r="F381" s="10"/>
      <c r="G381" s="9"/>
      <c r="H381" s="11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9"/>
      <c r="C382" s="9"/>
      <c r="D382" s="9"/>
      <c r="E382" s="9"/>
      <c r="F382" s="10"/>
      <c r="G382" s="9"/>
      <c r="H382" s="11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9"/>
      <c r="C383" s="9"/>
      <c r="D383" s="9"/>
      <c r="E383" s="9"/>
      <c r="F383" s="10"/>
      <c r="G383" s="9"/>
      <c r="H383" s="11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9"/>
      <c r="C384" s="9"/>
      <c r="D384" s="9"/>
      <c r="E384" s="9"/>
      <c r="F384" s="10"/>
      <c r="G384" s="9"/>
      <c r="H384" s="11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9"/>
      <c r="C385" s="9"/>
      <c r="D385" s="9"/>
      <c r="E385" s="9"/>
      <c r="F385" s="10"/>
      <c r="G385" s="9"/>
      <c r="H385" s="11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9"/>
      <c r="C386" s="9"/>
      <c r="D386" s="9"/>
      <c r="E386" s="9"/>
      <c r="F386" s="10"/>
      <c r="G386" s="9"/>
      <c r="H386" s="11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9"/>
      <c r="C387" s="9"/>
      <c r="D387" s="9"/>
      <c r="E387" s="9"/>
      <c r="F387" s="10"/>
      <c r="G387" s="9"/>
      <c r="H387" s="11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9"/>
      <c r="C388" s="9"/>
      <c r="D388" s="9"/>
      <c r="E388" s="9"/>
      <c r="F388" s="10"/>
      <c r="G388" s="9"/>
      <c r="H388" s="11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9"/>
      <c r="C389" s="9"/>
      <c r="D389" s="9"/>
      <c r="E389" s="9"/>
      <c r="F389" s="10"/>
      <c r="G389" s="9"/>
      <c r="H389" s="11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9"/>
      <c r="C390" s="9"/>
      <c r="D390" s="9"/>
      <c r="E390" s="9"/>
      <c r="F390" s="10"/>
      <c r="G390" s="9"/>
      <c r="H390" s="11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9"/>
      <c r="C391" s="9"/>
      <c r="D391" s="9"/>
      <c r="E391" s="9"/>
      <c r="F391" s="10"/>
      <c r="G391" s="9"/>
      <c r="H391" s="11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9"/>
      <c r="C392" s="9"/>
      <c r="D392" s="9"/>
      <c r="E392" s="9"/>
      <c r="F392" s="10"/>
      <c r="G392" s="9"/>
      <c r="H392" s="11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9"/>
      <c r="C393" s="9"/>
      <c r="D393" s="9"/>
      <c r="E393" s="9"/>
      <c r="F393" s="10"/>
      <c r="G393" s="9"/>
      <c r="H393" s="11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9"/>
      <c r="C394" s="9"/>
      <c r="D394" s="9"/>
      <c r="E394" s="9"/>
      <c r="F394" s="10"/>
      <c r="G394" s="9"/>
      <c r="H394" s="11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9"/>
      <c r="C395" s="9"/>
      <c r="D395" s="9"/>
      <c r="E395" s="9"/>
      <c r="F395" s="10"/>
      <c r="G395" s="9"/>
      <c r="H395" s="11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9"/>
      <c r="C396" s="9"/>
      <c r="D396" s="9"/>
      <c r="E396" s="9"/>
      <c r="F396" s="10"/>
      <c r="G396" s="9"/>
      <c r="H396" s="11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9"/>
      <c r="C397" s="9"/>
      <c r="D397" s="9"/>
      <c r="E397" s="9"/>
      <c r="F397" s="10"/>
      <c r="G397" s="9"/>
      <c r="H397" s="11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9"/>
      <c r="C398" s="9"/>
      <c r="D398" s="9"/>
      <c r="E398" s="9"/>
      <c r="F398" s="10"/>
      <c r="G398" s="9"/>
      <c r="H398" s="11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9"/>
      <c r="C399" s="9"/>
      <c r="D399" s="9"/>
      <c r="E399" s="9"/>
      <c r="F399" s="10"/>
      <c r="G399" s="9"/>
      <c r="H399" s="11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9"/>
      <c r="C400" s="9"/>
      <c r="D400" s="9"/>
      <c r="E400" s="9"/>
      <c r="F400" s="10"/>
      <c r="G400" s="9"/>
      <c r="H400" s="11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9"/>
      <c r="C401" s="9"/>
      <c r="D401" s="9"/>
      <c r="E401" s="9"/>
      <c r="F401" s="10"/>
      <c r="G401" s="9"/>
      <c r="H401" s="11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9"/>
      <c r="C402" s="9"/>
      <c r="D402" s="9"/>
      <c r="E402" s="9"/>
      <c r="F402" s="10"/>
      <c r="G402" s="9"/>
      <c r="H402" s="11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9"/>
      <c r="C403" s="9"/>
      <c r="D403" s="9"/>
      <c r="E403" s="9"/>
      <c r="F403" s="10"/>
      <c r="G403" s="9"/>
      <c r="H403" s="11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9"/>
      <c r="C404" s="9"/>
      <c r="D404" s="9"/>
      <c r="E404" s="9"/>
      <c r="F404" s="10"/>
      <c r="G404" s="9"/>
      <c r="H404" s="11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9"/>
      <c r="C405" s="9"/>
      <c r="D405" s="9"/>
      <c r="E405" s="9"/>
      <c r="F405" s="10"/>
      <c r="G405" s="9"/>
      <c r="H405" s="11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9"/>
      <c r="C406" s="9"/>
      <c r="D406" s="9"/>
      <c r="E406" s="9"/>
      <c r="F406" s="10"/>
      <c r="G406" s="9"/>
      <c r="H406" s="11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9"/>
      <c r="C407" s="9"/>
      <c r="D407" s="9"/>
      <c r="E407" s="9"/>
      <c r="F407" s="10"/>
      <c r="G407" s="9"/>
      <c r="H407" s="11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9"/>
      <c r="C408" s="9"/>
      <c r="D408" s="9"/>
      <c r="E408" s="9"/>
      <c r="F408" s="10"/>
      <c r="G408" s="9"/>
      <c r="H408" s="11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9"/>
      <c r="C409" s="9"/>
      <c r="D409" s="9"/>
      <c r="E409" s="9"/>
      <c r="F409" s="10"/>
      <c r="G409" s="9"/>
      <c r="H409" s="11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9"/>
      <c r="C410" s="9"/>
      <c r="D410" s="9"/>
      <c r="E410" s="9"/>
      <c r="F410" s="10"/>
      <c r="G410" s="9"/>
      <c r="H410" s="11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9"/>
      <c r="C411" s="9"/>
      <c r="D411" s="9"/>
      <c r="E411" s="9"/>
      <c r="F411" s="10"/>
      <c r="G411" s="9"/>
      <c r="H411" s="11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9"/>
      <c r="C412" s="9"/>
      <c r="D412" s="9"/>
      <c r="E412" s="9"/>
      <c r="F412" s="10"/>
      <c r="G412" s="9"/>
      <c r="H412" s="11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9"/>
      <c r="C413" s="9"/>
      <c r="D413" s="9"/>
      <c r="E413" s="9"/>
      <c r="F413" s="10"/>
      <c r="G413" s="9"/>
      <c r="H413" s="11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9"/>
      <c r="C414" s="9"/>
      <c r="D414" s="9"/>
      <c r="E414" s="9"/>
      <c r="F414" s="10"/>
      <c r="G414" s="9"/>
      <c r="H414" s="11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9"/>
      <c r="C415" s="9"/>
      <c r="D415" s="9"/>
      <c r="E415" s="9"/>
      <c r="F415" s="10"/>
      <c r="G415" s="9"/>
      <c r="H415" s="11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9"/>
      <c r="C416" s="9"/>
      <c r="D416" s="9"/>
      <c r="E416" s="9"/>
      <c r="F416" s="10"/>
      <c r="G416" s="9"/>
      <c r="H416" s="11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9"/>
      <c r="C417" s="9"/>
      <c r="D417" s="9"/>
      <c r="E417" s="9"/>
      <c r="F417" s="10"/>
      <c r="G417" s="9"/>
      <c r="H417" s="11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9"/>
      <c r="C418" s="9"/>
      <c r="D418" s="9"/>
      <c r="E418" s="9"/>
      <c r="F418" s="10"/>
      <c r="G418" s="9"/>
      <c r="H418" s="11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9"/>
      <c r="C419" s="9"/>
      <c r="D419" s="9"/>
      <c r="E419" s="9"/>
      <c r="F419" s="10"/>
      <c r="G419" s="9"/>
      <c r="H419" s="11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9"/>
      <c r="C420" s="9"/>
      <c r="D420" s="9"/>
      <c r="E420" s="9"/>
      <c r="F420" s="10"/>
      <c r="G420" s="9"/>
      <c r="H420" s="11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9"/>
      <c r="C421" s="9"/>
      <c r="D421" s="9"/>
      <c r="E421" s="9"/>
      <c r="F421" s="10"/>
      <c r="G421" s="9"/>
      <c r="H421" s="11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9"/>
      <c r="C422" s="9"/>
      <c r="D422" s="9"/>
      <c r="E422" s="9"/>
      <c r="F422" s="10"/>
      <c r="G422" s="9"/>
      <c r="H422" s="11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9"/>
      <c r="C423" s="9"/>
      <c r="D423" s="9"/>
      <c r="E423" s="9"/>
      <c r="F423" s="10"/>
      <c r="G423" s="9"/>
      <c r="H423" s="11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9"/>
      <c r="C424" s="9"/>
      <c r="D424" s="9"/>
      <c r="E424" s="9"/>
      <c r="F424" s="10"/>
      <c r="G424" s="9"/>
      <c r="H424" s="11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9"/>
      <c r="C425" s="9"/>
      <c r="D425" s="9"/>
      <c r="E425" s="9"/>
      <c r="F425" s="10"/>
      <c r="G425" s="9"/>
      <c r="H425" s="11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9"/>
      <c r="C426" s="9"/>
      <c r="D426" s="9"/>
      <c r="E426" s="9"/>
      <c r="F426" s="10"/>
      <c r="G426" s="9"/>
      <c r="H426" s="11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9"/>
      <c r="C427" s="9"/>
      <c r="D427" s="9"/>
      <c r="E427" s="9"/>
      <c r="F427" s="10"/>
      <c r="G427" s="9"/>
      <c r="H427" s="11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9"/>
      <c r="C428" s="9"/>
      <c r="D428" s="9"/>
      <c r="E428" s="9"/>
      <c r="F428" s="10"/>
      <c r="G428" s="9"/>
      <c r="H428" s="11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9"/>
      <c r="C429" s="9"/>
      <c r="D429" s="9"/>
      <c r="E429" s="9"/>
      <c r="F429" s="10"/>
      <c r="G429" s="9"/>
      <c r="H429" s="11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9"/>
      <c r="C430" s="9"/>
      <c r="D430" s="9"/>
      <c r="E430" s="9"/>
      <c r="F430" s="10"/>
      <c r="G430" s="9"/>
      <c r="H430" s="11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9"/>
      <c r="C431" s="9"/>
      <c r="D431" s="9"/>
      <c r="E431" s="9"/>
      <c r="F431" s="10"/>
      <c r="G431" s="9"/>
      <c r="H431" s="11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9"/>
      <c r="C432" s="9"/>
      <c r="D432" s="9"/>
      <c r="E432" s="9"/>
      <c r="F432" s="10"/>
      <c r="G432" s="9"/>
      <c r="H432" s="11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9"/>
      <c r="C433" s="9"/>
      <c r="D433" s="9"/>
      <c r="E433" s="9"/>
      <c r="F433" s="10"/>
      <c r="G433" s="9"/>
      <c r="H433" s="11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9"/>
      <c r="C434" s="9"/>
      <c r="D434" s="9"/>
      <c r="E434" s="9"/>
      <c r="F434" s="10"/>
      <c r="G434" s="9"/>
      <c r="H434" s="11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9"/>
      <c r="C435" s="9"/>
      <c r="D435" s="9"/>
      <c r="E435" s="9"/>
      <c r="F435" s="10"/>
      <c r="G435" s="9"/>
      <c r="H435" s="11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9"/>
      <c r="C436" s="9"/>
      <c r="D436" s="9"/>
      <c r="E436" s="9"/>
      <c r="F436" s="10"/>
      <c r="G436" s="9"/>
      <c r="H436" s="11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9"/>
      <c r="C437" s="9"/>
      <c r="D437" s="9"/>
      <c r="E437" s="9"/>
      <c r="F437" s="10"/>
      <c r="G437" s="9"/>
      <c r="H437" s="11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9"/>
      <c r="C438" s="9"/>
      <c r="D438" s="9"/>
      <c r="E438" s="9"/>
      <c r="F438" s="10"/>
      <c r="G438" s="9"/>
      <c r="H438" s="11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9"/>
      <c r="C439" s="9"/>
      <c r="D439" s="9"/>
      <c r="E439" s="9"/>
      <c r="F439" s="10"/>
      <c r="G439" s="9"/>
      <c r="H439" s="11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9"/>
      <c r="C440" s="9"/>
      <c r="D440" s="9"/>
      <c r="E440" s="9"/>
      <c r="F440" s="10"/>
      <c r="G440" s="9"/>
      <c r="H440" s="11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9"/>
      <c r="C441" s="9"/>
      <c r="D441" s="9"/>
      <c r="E441" s="9"/>
      <c r="F441" s="10"/>
      <c r="G441" s="9"/>
      <c r="H441" s="11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9"/>
      <c r="C442" s="9"/>
      <c r="D442" s="9"/>
      <c r="E442" s="9"/>
      <c r="F442" s="10"/>
      <c r="G442" s="9"/>
      <c r="H442" s="11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9"/>
      <c r="C443" s="9"/>
      <c r="D443" s="9"/>
      <c r="E443" s="9"/>
      <c r="F443" s="10"/>
      <c r="G443" s="9"/>
      <c r="H443" s="11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9"/>
      <c r="C444" s="9"/>
      <c r="D444" s="9"/>
      <c r="E444" s="9"/>
      <c r="F444" s="10"/>
      <c r="G444" s="9"/>
      <c r="H444" s="11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9"/>
      <c r="C445" s="9"/>
      <c r="D445" s="9"/>
      <c r="E445" s="9"/>
      <c r="F445" s="10"/>
      <c r="G445" s="9"/>
      <c r="H445" s="11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9"/>
      <c r="C446" s="9"/>
      <c r="D446" s="9"/>
      <c r="E446" s="9"/>
      <c r="F446" s="10"/>
      <c r="G446" s="9"/>
      <c r="H446" s="11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9"/>
      <c r="C447" s="9"/>
      <c r="D447" s="9"/>
      <c r="E447" s="9"/>
      <c r="F447" s="10"/>
      <c r="G447" s="9"/>
      <c r="H447" s="11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9"/>
      <c r="C448" s="9"/>
      <c r="D448" s="9"/>
      <c r="E448" s="9"/>
      <c r="F448" s="10"/>
      <c r="G448" s="9"/>
      <c r="H448" s="11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9"/>
      <c r="C449" s="9"/>
      <c r="D449" s="9"/>
      <c r="E449" s="9"/>
      <c r="F449" s="10"/>
      <c r="G449" s="9"/>
      <c r="H449" s="11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9"/>
      <c r="C450" s="9"/>
      <c r="D450" s="9"/>
      <c r="E450" s="9"/>
      <c r="F450" s="10"/>
      <c r="G450" s="9"/>
      <c r="H450" s="11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9"/>
      <c r="C451" s="9"/>
      <c r="D451" s="9"/>
      <c r="E451" s="9"/>
      <c r="F451" s="10"/>
      <c r="G451" s="9"/>
      <c r="H451" s="11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9"/>
      <c r="C452" s="9"/>
      <c r="D452" s="9"/>
      <c r="E452" s="9"/>
      <c r="F452" s="10"/>
      <c r="G452" s="9"/>
      <c r="H452" s="11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9"/>
      <c r="C453" s="9"/>
      <c r="D453" s="9"/>
      <c r="E453" s="9"/>
      <c r="F453" s="10"/>
      <c r="G453" s="9"/>
      <c r="H453" s="11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9"/>
      <c r="C454" s="9"/>
      <c r="D454" s="9"/>
      <c r="E454" s="9"/>
      <c r="F454" s="10"/>
      <c r="G454" s="9"/>
      <c r="H454" s="11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9"/>
      <c r="C455" s="9"/>
      <c r="D455" s="9"/>
      <c r="E455" s="9"/>
      <c r="F455" s="10"/>
      <c r="G455" s="9"/>
      <c r="H455" s="11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9"/>
      <c r="C456" s="9"/>
      <c r="D456" s="9"/>
      <c r="E456" s="9"/>
      <c r="F456" s="10"/>
      <c r="G456" s="9"/>
      <c r="H456" s="11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9"/>
      <c r="C457" s="9"/>
      <c r="D457" s="9"/>
      <c r="E457" s="9"/>
      <c r="F457" s="10"/>
      <c r="G457" s="9"/>
      <c r="H457" s="11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9"/>
      <c r="C458" s="9"/>
      <c r="D458" s="9"/>
      <c r="E458" s="9"/>
      <c r="F458" s="10"/>
      <c r="G458" s="9"/>
      <c r="H458" s="11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9"/>
      <c r="C459" s="9"/>
      <c r="D459" s="9"/>
      <c r="E459" s="9"/>
      <c r="F459" s="10"/>
      <c r="G459" s="9"/>
      <c r="H459" s="11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9"/>
      <c r="C460" s="9"/>
      <c r="D460" s="9"/>
      <c r="E460" s="9"/>
      <c r="F460" s="10"/>
      <c r="G460" s="9"/>
      <c r="H460" s="11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9"/>
      <c r="C461" s="9"/>
      <c r="D461" s="9"/>
      <c r="E461" s="9"/>
      <c r="F461" s="10"/>
      <c r="G461" s="9"/>
      <c r="H461" s="11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9"/>
      <c r="C462" s="9"/>
      <c r="D462" s="9"/>
      <c r="E462" s="9"/>
      <c r="F462" s="10"/>
      <c r="G462" s="9"/>
      <c r="H462" s="11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9"/>
      <c r="C463" s="9"/>
      <c r="D463" s="9"/>
      <c r="E463" s="9"/>
      <c r="F463" s="10"/>
      <c r="G463" s="9"/>
      <c r="H463" s="11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9"/>
      <c r="C464" s="9"/>
      <c r="D464" s="9"/>
      <c r="E464" s="9"/>
      <c r="F464" s="10"/>
      <c r="G464" s="9"/>
      <c r="H464" s="11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9"/>
      <c r="C465" s="9"/>
      <c r="D465" s="9"/>
      <c r="E465" s="9"/>
      <c r="F465" s="10"/>
      <c r="G465" s="9"/>
      <c r="H465" s="11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9"/>
      <c r="C466" s="9"/>
      <c r="D466" s="9"/>
      <c r="E466" s="9"/>
      <c r="F466" s="10"/>
      <c r="G466" s="9"/>
      <c r="H466" s="11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9"/>
      <c r="C467" s="9"/>
      <c r="D467" s="9"/>
      <c r="E467" s="9"/>
      <c r="F467" s="10"/>
      <c r="G467" s="9"/>
      <c r="H467" s="11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9"/>
      <c r="C468" s="9"/>
      <c r="D468" s="9"/>
      <c r="E468" s="9"/>
      <c r="F468" s="10"/>
      <c r="G468" s="9"/>
      <c r="H468" s="11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9"/>
      <c r="C469" s="9"/>
      <c r="D469" s="9"/>
      <c r="E469" s="9"/>
      <c r="F469" s="10"/>
      <c r="G469" s="9"/>
      <c r="H469" s="11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9"/>
      <c r="C470" s="9"/>
      <c r="D470" s="9"/>
      <c r="E470" s="9"/>
      <c r="F470" s="10"/>
      <c r="G470" s="9"/>
      <c r="H470" s="11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9"/>
      <c r="C471" s="9"/>
      <c r="D471" s="9"/>
      <c r="E471" s="9"/>
      <c r="F471" s="10"/>
      <c r="G471" s="9"/>
      <c r="H471" s="11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9"/>
      <c r="C472" s="9"/>
      <c r="D472" s="9"/>
      <c r="E472" s="9"/>
      <c r="F472" s="10"/>
      <c r="G472" s="9"/>
      <c r="H472" s="11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9"/>
      <c r="C473" s="9"/>
      <c r="D473" s="9"/>
      <c r="E473" s="9"/>
      <c r="F473" s="10"/>
      <c r="G473" s="9"/>
      <c r="H473" s="11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9"/>
      <c r="C474" s="9"/>
      <c r="D474" s="9"/>
      <c r="E474" s="9"/>
      <c r="F474" s="10"/>
      <c r="G474" s="9"/>
      <c r="H474" s="11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9"/>
      <c r="C475" s="9"/>
      <c r="D475" s="9"/>
      <c r="E475" s="9"/>
      <c r="F475" s="10"/>
      <c r="G475" s="9"/>
      <c r="H475" s="11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9"/>
      <c r="C476" s="9"/>
      <c r="D476" s="9"/>
      <c r="E476" s="9"/>
      <c r="F476" s="10"/>
      <c r="G476" s="9"/>
      <c r="H476" s="11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9"/>
      <c r="C477" s="9"/>
      <c r="D477" s="9"/>
      <c r="E477" s="9"/>
      <c r="F477" s="10"/>
      <c r="G477" s="9"/>
      <c r="H477" s="11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9"/>
      <c r="C478" s="9"/>
      <c r="D478" s="9"/>
      <c r="E478" s="9"/>
      <c r="F478" s="10"/>
      <c r="G478" s="9"/>
      <c r="H478" s="11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9"/>
      <c r="C479" s="9"/>
      <c r="D479" s="9"/>
      <c r="E479" s="9"/>
      <c r="F479" s="10"/>
      <c r="G479" s="9"/>
      <c r="H479" s="11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9"/>
      <c r="C480" s="9"/>
      <c r="D480" s="9"/>
      <c r="E480" s="9"/>
      <c r="F480" s="10"/>
      <c r="G480" s="9"/>
      <c r="H480" s="11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9"/>
      <c r="C481" s="9"/>
      <c r="D481" s="9"/>
      <c r="E481" s="9"/>
      <c r="F481" s="10"/>
      <c r="G481" s="9"/>
      <c r="H481" s="11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9"/>
      <c r="C482" s="9"/>
      <c r="D482" s="9"/>
      <c r="E482" s="9"/>
      <c r="F482" s="10"/>
      <c r="G482" s="9"/>
      <c r="H482" s="11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9"/>
      <c r="C483" s="9"/>
      <c r="D483" s="9"/>
      <c r="E483" s="9"/>
      <c r="F483" s="10"/>
      <c r="G483" s="9"/>
      <c r="H483" s="11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9"/>
      <c r="C484" s="9"/>
      <c r="D484" s="9"/>
      <c r="E484" s="9"/>
      <c r="F484" s="10"/>
      <c r="G484" s="9"/>
      <c r="H484" s="11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9"/>
      <c r="C485" s="9"/>
      <c r="D485" s="9"/>
      <c r="E485" s="9"/>
      <c r="F485" s="10"/>
      <c r="G485" s="9"/>
      <c r="H485" s="11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9"/>
      <c r="C486" s="9"/>
      <c r="D486" s="9"/>
      <c r="E486" s="9"/>
      <c r="F486" s="10"/>
      <c r="G486" s="9"/>
      <c r="H486" s="11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9"/>
      <c r="C487" s="9"/>
      <c r="D487" s="9"/>
      <c r="E487" s="9"/>
      <c r="F487" s="10"/>
      <c r="G487" s="9"/>
      <c r="H487" s="11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9"/>
      <c r="C488" s="9"/>
      <c r="D488" s="9"/>
      <c r="E488" s="9"/>
      <c r="F488" s="10"/>
      <c r="G488" s="9"/>
      <c r="H488" s="11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9"/>
      <c r="C489" s="9"/>
      <c r="D489" s="9"/>
      <c r="E489" s="9"/>
      <c r="F489" s="10"/>
      <c r="G489" s="9"/>
      <c r="H489" s="11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9"/>
      <c r="C490" s="9"/>
      <c r="D490" s="9"/>
      <c r="E490" s="9"/>
      <c r="F490" s="10"/>
      <c r="G490" s="9"/>
      <c r="H490" s="11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9"/>
      <c r="C491" s="9"/>
      <c r="D491" s="9"/>
      <c r="E491" s="9"/>
      <c r="F491" s="10"/>
      <c r="G491" s="9"/>
      <c r="H491" s="11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9"/>
      <c r="C492" s="9"/>
      <c r="D492" s="9"/>
      <c r="E492" s="9"/>
      <c r="F492" s="10"/>
      <c r="G492" s="9"/>
      <c r="H492" s="11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9"/>
      <c r="C493" s="9"/>
      <c r="D493" s="9"/>
      <c r="E493" s="9"/>
      <c r="F493" s="10"/>
      <c r="G493" s="9"/>
      <c r="H493" s="11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9"/>
      <c r="C494" s="9"/>
      <c r="D494" s="9"/>
      <c r="E494" s="9"/>
      <c r="F494" s="10"/>
      <c r="G494" s="9"/>
      <c r="H494" s="11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9"/>
      <c r="C495" s="9"/>
      <c r="D495" s="9"/>
      <c r="E495" s="9"/>
      <c r="F495" s="10"/>
      <c r="G495" s="9"/>
      <c r="H495" s="11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9"/>
      <c r="C496" s="9"/>
      <c r="D496" s="9"/>
      <c r="E496" s="9"/>
      <c r="F496" s="10"/>
      <c r="G496" s="9"/>
      <c r="H496" s="11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9"/>
      <c r="C497" s="9"/>
      <c r="D497" s="9"/>
      <c r="E497" s="9"/>
      <c r="F497" s="10"/>
      <c r="G497" s="9"/>
      <c r="H497" s="11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9"/>
      <c r="C498" s="9"/>
      <c r="D498" s="9"/>
      <c r="E498" s="9"/>
      <c r="F498" s="10"/>
      <c r="G498" s="9"/>
      <c r="H498" s="11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9"/>
      <c r="C499" s="9"/>
      <c r="D499" s="9"/>
      <c r="E499" s="9"/>
      <c r="F499" s="10"/>
      <c r="G499" s="9"/>
      <c r="H499" s="11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9"/>
      <c r="C500" s="9"/>
      <c r="D500" s="9"/>
      <c r="E500" s="9"/>
      <c r="F500" s="10"/>
      <c r="G500" s="9"/>
      <c r="H500" s="11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9"/>
      <c r="C501" s="9"/>
      <c r="D501" s="9"/>
      <c r="E501" s="9"/>
      <c r="F501" s="10"/>
      <c r="G501" s="9"/>
      <c r="H501" s="11" t="str">
        <f aca="false">IF(A501="","",DATE(YEAR(A501),MONTH(A501),1))</f>
        <v/>
      </c>
    </row>
    <row r="502" customFormat="false" ht="15" hidden="false" customHeight="false" outlineLevel="0" collapsed="false">
      <c r="A502" s="8"/>
      <c r="B502" s="9"/>
      <c r="C502" s="9"/>
      <c r="D502" s="9"/>
      <c r="E502" s="9"/>
      <c r="F502" s="10"/>
      <c r="G502" s="9"/>
      <c r="H502" s="11" t="str">
        <f aca="false">IF(A502="","",DATE(YEAR(A502),MONTH(A502),1))</f>
        <v/>
      </c>
    </row>
    <row r="503" customFormat="false" ht="15" hidden="false" customHeight="false" outlineLevel="0" collapsed="false">
      <c r="A503" s="8"/>
      <c r="B503" s="9"/>
      <c r="C503" s="9"/>
      <c r="D503" s="9"/>
      <c r="E503" s="9"/>
      <c r="F503" s="10"/>
      <c r="G503" s="9"/>
      <c r="H503" s="11" t="str">
        <f aca="false">IF(A503="","",DATE(YEAR(A503),MONTH(A503),1))</f>
        <v/>
      </c>
    </row>
    <row r="504" customFormat="false" ht="15" hidden="false" customHeight="false" outlineLevel="0" collapsed="false">
      <c r="A504" s="8"/>
      <c r="B504" s="9"/>
      <c r="C504" s="9"/>
      <c r="D504" s="9"/>
      <c r="E504" s="9"/>
      <c r="F504" s="10"/>
      <c r="G504" s="9"/>
      <c r="H504" s="11" t="str">
        <f aca="false">IF(A504="","",DATE(YEAR(A504),MONTH(A504),1))</f>
        <v/>
      </c>
    </row>
  </sheetData>
  <dataValidations count="4">
    <dataValidation allowBlank="true" errorStyle="stop" operator="between" showDropDown="false" showErrorMessage="false" showInputMessage="false" sqref="B5:B504" type="list">
      <formula1>"Receita,Despesa"</formula1>
      <formula2>0</formula2>
    </dataValidation>
    <dataValidation allowBlank="true" errorStyle="stop" operator="between" showDropDown="false" showErrorMessage="false" showInputMessage="false" sqref="C5:C504" type="list">
      <formula1>Parâmetros!$M$5:$M$21</formula1>
      <formula2>0</formula2>
    </dataValidation>
    <dataValidation allowBlank="true" errorStyle="stop" operator="between" showDropDown="false" showErrorMessage="false" showInputMessage="false" sqref="E5:E504" type="list">
      <formula1>"Pix,Cartão,Dinheiro,Transferência,Convênio,Plataforma,Outro"</formula1>
      <formula2>0</formula2>
    </dataValidation>
    <dataValidation allowBlank="true" errorStyle="stop" operator="between" showDropDown="false" showErrorMessage="false" showInputMessage="false" sqref="G5:G50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8"/>
    <col collapsed="false" customWidth="true" hidden="false" outlineLevel="0" max="5" min="5" style="0" width="22"/>
    <col collapsed="false" customWidth="true" hidden="false" outlineLevel="0" max="6" min="6" style="0" width="18"/>
  </cols>
  <sheetData>
    <row r="1" customFormat="false" ht="19.7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3" customFormat="false" ht="15" hidden="false" customHeight="false" outlineLevel="0" collapsed="false">
      <c r="A3" s="3" t="s">
        <v>41</v>
      </c>
      <c r="B3" s="5" t="n">
        <v>2026</v>
      </c>
    </row>
    <row r="5" customFormat="false" ht="31.5" hidden="false" customHeight="true" outlineLevel="0" collapsed="false">
      <c r="A5" s="7" t="s">
        <v>42</v>
      </c>
      <c r="B5" s="7" t="s">
        <v>43</v>
      </c>
      <c r="C5" s="7" t="s">
        <v>44</v>
      </c>
      <c r="D5" s="7" t="s">
        <v>45</v>
      </c>
      <c r="E5" s="7" t="s">
        <v>46</v>
      </c>
      <c r="F5" s="7" t="s">
        <v>47</v>
      </c>
    </row>
    <row r="6" customFormat="false" ht="15" hidden="false" customHeight="false" outlineLevel="0" collapsed="false">
      <c r="A6" s="11" t="n">
        <f aca="false">DATE($B$3,1,1)</f>
        <v>46023</v>
      </c>
      <c r="B6" s="12" t="n">
        <f aca="false">SUMIFS(Lançamentos!$F$5:$F$504,Lançamentos!$B$5:$B$504,"Receita",Lançamentos!$H$5:$H$504,A6)</f>
        <v>0</v>
      </c>
      <c r="C6" s="12" t="n">
        <f aca="false">SUMIFS(Lançamentos!$F$5:$F$504,Lançamentos!$B$5:$B$504,"Despesa",Lançamentos!$H$5:$H$504,A6)</f>
        <v>0</v>
      </c>
      <c r="D6" s="12" t="n">
        <f aca="false">B6-C6</f>
        <v>0</v>
      </c>
      <c r="E6" s="13" t="n">
        <f aca="false">COUNTIFS(Lançamentos!$B$5:$B$504,"Receita",Lançamentos!$H$5:$H$504,A6)</f>
        <v>0</v>
      </c>
      <c r="F6" s="12" t="n">
        <f aca="false">IFERROR(B6/E6,0)</f>
        <v>0</v>
      </c>
    </row>
    <row r="7" customFormat="false" ht="15" hidden="false" customHeight="false" outlineLevel="0" collapsed="false">
      <c r="A7" s="11" t="n">
        <f aca="false">DATE($B$3,2,1)</f>
        <v>46054</v>
      </c>
      <c r="B7" s="12" t="n">
        <f aca="false">SUMIFS(Lançamentos!$F$5:$F$504,Lançamentos!$B$5:$B$504,"Receita",Lançamentos!$H$5:$H$504,A7)</f>
        <v>0</v>
      </c>
      <c r="C7" s="12" t="n">
        <f aca="false">SUMIFS(Lançamentos!$F$5:$F$504,Lançamentos!$B$5:$B$504,"Despesa",Lançamentos!$H$5:$H$504,A7)</f>
        <v>0</v>
      </c>
      <c r="D7" s="12" t="n">
        <f aca="false">B7-C7</f>
        <v>0</v>
      </c>
      <c r="E7" s="13" t="n">
        <f aca="false">COUNTIFS(Lançamentos!$B$5:$B$504,"Receita",Lançamentos!$H$5:$H$504,A7)</f>
        <v>0</v>
      </c>
      <c r="F7" s="12" t="n">
        <f aca="false">IFERROR(B7/E7,0)</f>
        <v>0</v>
      </c>
    </row>
    <row r="8" customFormat="false" ht="15" hidden="false" customHeight="false" outlineLevel="0" collapsed="false">
      <c r="A8" s="11" t="n">
        <f aca="false">DATE($B$3,3,1)</f>
        <v>46082</v>
      </c>
      <c r="B8" s="12" t="n">
        <f aca="false">SUMIFS(Lançamentos!$F$5:$F$504,Lançamentos!$B$5:$B$504,"Receita",Lançamentos!$H$5:$H$504,A8)</f>
        <v>180</v>
      </c>
      <c r="C8" s="12" t="n">
        <f aca="false">SUMIFS(Lançamentos!$F$5:$F$504,Lançamentos!$B$5:$B$504,"Despesa",Lançamentos!$H$5:$H$504,A8)</f>
        <v>600</v>
      </c>
      <c r="D8" s="12" t="n">
        <f aca="false">B8-C8</f>
        <v>-420</v>
      </c>
      <c r="E8" s="13" t="n">
        <f aca="false">COUNTIFS(Lançamentos!$B$5:$B$504,"Receita",Lançamentos!$H$5:$H$504,A8)</f>
        <v>1</v>
      </c>
      <c r="F8" s="12" t="n">
        <f aca="false">IFERROR(B8/E8,0)</f>
        <v>180</v>
      </c>
    </row>
    <row r="9" customFormat="false" ht="15" hidden="false" customHeight="false" outlineLevel="0" collapsed="false">
      <c r="A9" s="11" t="n">
        <f aca="false">DATE($B$3,4,1)</f>
        <v>46113</v>
      </c>
      <c r="B9" s="12" t="n">
        <f aca="false">SUMIFS(Lançamentos!$F$5:$F$504,Lançamentos!$B$5:$B$504,"Receita",Lançamentos!$H$5:$H$504,A9)</f>
        <v>0</v>
      </c>
      <c r="C9" s="12" t="n">
        <f aca="false">SUMIFS(Lançamentos!$F$5:$F$504,Lançamentos!$B$5:$B$504,"Despesa",Lançamentos!$H$5:$H$504,A9)</f>
        <v>0</v>
      </c>
      <c r="D9" s="12" t="n">
        <f aca="false">B9-C9</f>
        <v>0</v>
      </c>
      <c r="E9" s="13" t="n">
        <f aca="false">COUNTIFS(Lançamentos!$B$5:$B$504,"Receita",Lançamentos!$H$5:$H$504,A9)</f>
        <v>0</v>
      </c>
      <c r="F9" s="12" t="n">
        <f aca="false">IFERROR(B9/E9,0)</f>
        <v>0</v>
      </c>
    </row>
    <row r="10" customFormat="false" ht="15" hidden="false" customHeight="false" outlineLevel="0" collapsed="false">
      <c r="A10" s="11" t="n">
        <f aca="false">DATE($B$3,5,1)</f>
        <v>46143</v>
      </c>
      <c r="B10" s="12" t="n">
        <f aca="false">SUMIFS(Lançamentos!$F$5:$F$504,Lançamentos!$B$5:$B$504,"Receita",Lançamentos!$H$5:$H$504,A10)</f>
        <v>0</v>
      </c>
      <c r="C10" s="12" t="n">
        <f aca="false">SUMIFS(Lançamentos!$F$5:$F$504,Lançamentos!$B$5:$B$504,"Despesa",Lançamentos!$H$5:$H$504,A10)</f>
        <v>0</v>
      </c>
      <c r="D10" s="12" t="n">
        <f aca="false">B10-C10</f>
        <v>0</v>
      </c>
      <c r="E10" s="13" t="n">
        <f aca="false">COUNTIFS(Lançamentos!$B$5:$B$504,"Receita",Lançamentos!$H$5:$H$504,A10)</f>
        <v>0</v>
      </c>
      <c r="F10" s="12" t="n">
        <f aca="false">IFERROR(B10/E10,0)</f>
        <v>0</v>
      </c>
    </row>
    <row r="11" customFormat="false" ht="15" hidden="false" customHeight="false" outlineLevel="0" collapsed="false">
      <c r="A11" s="11" t="n">
        <f aca="false">DATE($B$3,6,1)</f>
        <v>46174</v>
      </c>
      <c r="B11" s="12" t="n">
        <f aca="false">SUMIFS(Lançamentos!$F$5:$F$504,Lançamentos!$B$5:$B$504,"Receita",Lançamentos!$H$5:$H$504,A11)</f>
        <v>0</v>
      </c>
      <c r="C11" s="12" t="n">
        <f aca="false">SUMIFS(Lançamentos!$F$5:$F$504,Lançamentos!$B$5:$B$504,"Despesa",Lançamentos!$H$5:$H$504,A11)</f>
        <v>0</v>
      </c>
      <c r="D11" s="12" t="n">
        <f aca="false">B11-C11</f>
        <v>0</v>
      </c>
      <c r="E11" s="13" t="n">
        <f aca="false">COUNTIFS(Lançamentos!$B$5:$B$504,"Receita",Lançamentos!$H$5:$H$504,A11)</f>
        <v>0</v>
      </c>
      <c r="F11" s="12" t="n">
        <f aca="false">IFERROR(B11/E11,0)</f>
        <v>0</v>
      </c>
    </row>
    <row r="12" customFormat="false" ht="15" hidden="false" customHeight="false" outlineLevel="0" collapsed="false">
      <c r="A12" s="11" t="n">
        <f aca="false">DATE($B$3,7,1)</f>
        <v>46204</v>
      </c>
      <c r="B12" s="12" t="n">
        <f aca="false">SUMIFS(Lançamentos!$F$5:$F$504,Lançamentos!$B$5:$B$504,"Receita",Lançamentos!$H$5:$H$504,A12)</f>
        <v>0</v>
      </c>
      <c r="C12" s="12" t="n">
        <f aca="false">SUMIFS(Lançamentos!$F$5:$F$504,Lançamentos!$B$5:$B$504,"Despesa",Lançamentos!$H$5:$H$504,A12)</f>
        <v>0</v>
      </c>
      <c r="D12" s="12" t="n">
        <f aca="false">B12-C12</f>
        <v>0</v>
      </c>
      <c r="E12" s="13" t="n">
        <f aca="false">COUNTIFS(Lançamentos!$B$5:$B$504,"Receita",Lançamentos!$H$5:$H$504,A12)</f>
        <v>0</v>
      </c>
      <c r="F12" s="12" t="n">
        <f aca="false">IFERROR(B12/E12,0)</f>
        <v>0</v>
      </c>
    </row>
    <row r="13" customFormat="false" ht="15" hidden="false" customHeight="false" outlineLevel="0" collapsed="false">
      <c r="A13" s="11" t="n">
        <f aca="false">DATE($B$3,8,1)</f>
        <v>46235</v>
      </c>
      <c r="B13" s="12" t="n">
        <f aca="false">SUMIFS(Lançamentos!$F$5:$F$504,Lançamentos!$B$5:$B$504,"Receita",Lançamentos!$H$5:$H$504,A13)</f>
        <v>0</v>
      </c>
      <c r="C13" s="12" t="n">
        <f aca="false">SUMIFS(Lançamentos!$F$5:$F$504,Lançamentos!$B$5:$B$504,"Despesa",Lançamentos!$H$5:$H$504,A13)</f>
        <v>0</v>
      </c>
      <c r="D13" s="12" t="n">
        <f aca="false">B13-C13</f>
        <v>0</v>
      </c>
      <c r="E13" s="13" t="n">
        <f aca="false">COUNTIFS(Lançamentos!$B$5:$B$504,"Receita",Lançamentos!$H$5:$H$504,A13)</f>
        <v>0</v>
      </c>
      <c r="F13" s="12" t="n">
        <f aca="false">IFERROR(B13/E13,0)</f>
        <v>0</v>
      </c>
    </row>
    <row r="14" customFormat="false" ht="15" hidden="false" customHeight="false" outlineLevel="0" collapsed="false">
      <c r="A14" s="11" t="n">
        <f aca="false">DATE($B$3,9,1)</f>
        <v>46266</v>
      </c>
      <c r="B14" s="12" t="n">
        <f aca="false">SUMIFS(Lançamentos!$F$5:$F$504,Lançamentos!$B$5:$B$504,"Receita",Lançamentos!$H$5:$H$504,A14)</f>
        <v>0</v>
      </c>
      <c r="C14" s="12" t="n">
        <f aca="false">SUMIFS(Lançamentos!$F$5:$F$504,Lançamentos!$B$5:$B$504,"Despesa",Lançamentos!$H$5:$H$504,A14)</f>
        <v>0</v>
      </c>
      <c r="D14" s="12" t="n">
        <f aca="false">B14-C14</f>
        <v>0</v>
      </c>
      <c r="E14" s="13" t="n">
        <f aca="false">COUNTIFS(Lançamentos!$B$5:$B$504,"Receita",Lançamentos!$H$5:$H$504,A14)</f>
        <v>0</v>
      </c>
      <c r="F14" s="12" t="n">
        <f aca="false">IFERROR(B14/E14,0)</f>
        <v>0</v>
      </c>
    </row>
    <row r="15" customFormat="false" ht="15" hidden="false" customHeight="false" outlineLevel="0" collapsed="false">
      <c r="A15" s="11" t="n">
        <f aca="false">DATE($B$3,10,1)</f>
        <v>46296</v>
      </c>
      <c r="B15" s="12" t="n">
        <f aca="false">SUMIFS(Lançamentos!$F$5:$F$504,Lançamentos!$B$5:$B$504,"Receita",Lançamentos!$H$5:$H$504,A15)</f>
        <v>0</v>
      </c>
      <c r="C15" s="12" t="n">
        <f aca="false">SUMIFS(Lançamentos!$F$5:$F$504,Lançamentos!$B$5:$B$504,"Despesa",Lançamentos!$H$5:$H$504,A15)</f>
        <v>0</v>
      </c>
      <c r="D15" s="12" t="n">
        <f aca="false">B15-C15</f>
        <v>0</v>
      </c>
      <c r="E15" s="13" t="n">
        <f aca="false">COUNTIFS(Lançamentos!$B$5:$B$504,"Receita",Lançamentos!$H$5:$H$504,A15)</f>
        <v>0</v>
      </c>
      <c r="F15" s="12" t="n">
        <f aca="false">IFERROR(B15/E15,0)</f>
        <v>0</v>
      </c>
    </row>
    <row r="16" customFormat="false" ht="15" hidden="false" customHeight="false" outlineLevel="0" collapsed="false">
      <c r="A16" s="11" t="n">
        <f aca="false">DATE($B$3,11,1)</f>
        <v>46327</v>
      </c>
      <c r="B16" s="12" t="n">
        <f aca="false">SUMIFS(Lançamentos!$F$5:$F$504,Lançamentos!$B$5:$B$504,"Receita",Lançamentos!$H$5:$H$504,A16)</f>
        <v>0</v>
      </c>
      <c r="C16" s="12" t="n">
        <f aca="false">SUMIFS(Lançamentos!$F$5:$F$504,Lançamentos!$B$5:$B$504,"Despesa",Lançamentos!$H$5:$H$504,A16)</f>
        <v>0</v>
      </c>
      <c r="D16" s="12" t="n">
        <f aca="false">B16-C16</f>
        <v>0</v>
      </c>
      <c r="E16" s="13" t="n">
        <f aca="false">COUNTIFS(Lançamentos!$B$5:$B$504,"Receita",Lançamentos!$H$5:$H$504,A16)</f>
        <v>0</v>
      </c>
      <c r="F16" s="12" t="n">
        <f aca="false">IFERROR(B16/E16,0)</f>
        <v>0</v>
      </c>
    </row>
    <row r="17" customFormat="false" ht="15" hidden="false" customHeight="false" outlineLevel="0" collapsed="false">
      <c r="A17" s="11" t="n">
        <f aca="false">DATE($B$3,12,1)</f>
        <v>46357</v>
      </c>
      <c r="B17" s="12" t="n">
        <f aca="false">SUMIFS(Lançamentos!$F$5:$F$504,Lançamentos!$B$5:$B$504,"Receita",Lançamentos!$H$5:$H$504,A17)</f>
        <v>0</v>
      </c>
      <c r="C17" s="12" t="n">
        <f aca="false">SUMIFS(Lançamentos!$F$5:$F$504,Lançamentos!$B$5:$B$504,"Despesa",Lançamentos!$H$5:$H$504,A17)</f>
        <v>0</v>
      </c>
      <c r="D17" s="12" t="n">
        <f aca="false">B17-C17</f>
        <v>0</v>
      </c>
      <c r="E17" s="13" t="n">
        <f aca="false">COUNTIFS(Lançamentos!$B$5:$B$504,"Receita",Lançamentos!$H$5:$H$504,A17)</f>
        <v>0</v>
      </c>
      <c r="F17" s="12" t="n">
        <f aca="false">IFERROR(B17/E17,0)</f>
        <v>0</v>
      </c>
    </row>
    <row r="18" customFormat="false" ht="15" hidden="false" customHeight="false" outlineLevel="0" collapsed="false">
      <c r="A18" s="14" t="s">
        <v>48</v>
      </c>
      <c r="B18" s="15" t="n">
        <f aca="false">SUM(B6:B17)</f>
        <v>180</v>
      </c>
      <c r="C18" s="15" t="n">
        <f aca="false">SUM(C6:C17)</f>
        <v>600</v>
      </c>
      <c r="D18" s="15" t="n">
        <f aca="false">SUM(D6:D17)</f>
        <v>-420</v>
      </c>
      <c r="E18" s="16" t="n">
        <f aca="false">SUM(E6:E17)</f>
        <v>1</v>
      </c>
      <c r="F18" s="15" t="n">
        <f aca="false">IFERROR(B18/E18,0)</f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9" min="6" style="0" width="18"/>
    <col collapsed="false" customWidth="true" hidden="false" outlineLevel="0" max="10" min="10" style="0" width="22"/>
  </cols>
  <sheetData>
    <row r="1" customFormat="false" ht="19.7" hidden="false" customHeight="false" outlineLevel="0" collapsed="false">
      <c r="A1" s="1" t="s">
        <v>49</v>
      </c>
    </row>
    <row r="2" customFormat="false" ht="15" hidden="false" customHeight="false" outlineLevel="0" collapsed="false">
      <c r="A2" s="2" t="s">
        <v>50</v>
      </c>
    </row>
    <row r="3" customFormat="false" ht="15" hidden="false" customHeight="false" outlineLevel="0" collapsed="false">
      <c r="A3" s="3" t="s">
        <v>51</v>
      </c>
      <c r="C3" s="5" t="s">
        <v>35</v>
      </c>
      <c r="D3" s="2" t="s">
        <v>52</v>
      </c>
    </row>
    <row r="5" customFormat="false" ht="31.5" hidden="false" customHeight="true" outlineLevel="0" collapsed="false">
      <c r="A5" s="7" t="s">
        <v>42</v>
      </c>
      <c r="B5" s="7" t="s">
        <v>43</v>
      </c>
      <c r="C5" s="7" t="s">
        <v>53</v>
      </c>
      <c r="D5" s="7" t="s">
        <v>54</v>
      </c>
      <c r="E5" s="7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</row>
    <row r="6" customFormat="false" ht="15" hidden="false" customHeight="false" outlineLevel="0" collapsed="false">
      <c r="A6" s="11" t="n">
        <f aca="false">'Resumo mensal'!A6</f>
        <v>46023</v>
      </c>
      <c r="B6" s="17" t="n">
        <f aca="false">'Resumo mensal'!B6</f>
        <v>0</v>
      </c>
      <c r="C6" s="12" t="n">
        <f aca="false">MIN(B6,SUMIFS(Lançamentos!$F$5:$F$504,Lançamentos!$B$5:$B$504,"Despesa",Lançamentos!$G$5:$G$504,"Sim",Lançamentos!$H$5:$H$504,A6))</f>
        <v>0</v>
      </c>
      <c r="D6" s="18"/>
      <c r="E6" s="19"/>
      <c r="F6" s="12" t="n">
        <f aca="false">C6+D6+E6*Parâmetros!$B$18</f>
        <v>0</v>
      </c>
      <c r="G6" s="12" t="n">
        <f aca="false">MAX(F6,IF($C$3="Sim",Parâmetros!$B$17,0))</f>
        <v>607.2</v>
      </c>
      <c r="H6" s="12" t="n">
        <f aca="false">MAX(0,B6-G6)</f>
        <v>0</v>
      </c>
      <c r="I6" s="12" t="n">
        <f aca="false">IF(H6&lt;=0,0,MAX(0,H6*INDEX(Parâmetros!$B$5:$B$9,MATCH(H6,Parâmetros!$A$5:$A$9,1))-INDEX(Parâmetros!$C$5:$C$9,MATCH(H6,Parâmetros!$A$5:$A$9,1))))</f>
        <v>0</v>
      </c>
      <c r="J6" s="12" t="n">
        <f aca="false">IF(B6&lt;=Parâmetros!$B$12,MAX(0,I6-Parâmetros!$B$14),IF(B6&lt;=Parâmetros!$B$13,MAX(0,I6-(Parâmetros!$B$15-Parâmetros!$B$16*B6)),I6))</f>
        <v>0</v>
      </c>
    </row>
    <row r="7" customFormat="false" ht="15" hidden="false" customHeight="false" outlineLevel="0" collapsed="false">
      <c r="A7" s="11" t="n">
        <f aca="false">'Resumo mensal'!A7</f>
        <v>46054</v>
      </c>
      <c r="B7" s="17" t="n">
        <f aca="false">'Resumo mensal'!B7</f>
        <v>0</v>
      </c>
      <c r="C7" s="12" t="n">
        <f aca="false">MIN(B7,SUMIFS(Lançamentos!$F$5:$F$504,Lançamentos!$B$5:$B$504,"Despesa",Lançamentos!$G$5:$G$504,"Sim",Lançamentos!$H$5:$H$504,A7))</f>
        <v>0</v>
      </c>
      <c r="D7" s="18"/>
      <c r="E7" s="19"/>
      <c r="F7" s="12" t="n">
        <f aca="false">C7+D7+E7*Parâmetros!$B$18</f>
        <v>0</v>
      </c>
      <c r="G7" s="12" t="n">
        <f aca="false">MAX(F7,IF($C$3="Sim",Parâmetros!$B$17,0))</f>
        <v>607.2</v>
      </c>
      <c r="H7" s="12" t="n">
        <f aca="false">MAX(0,B7-G7)</f>
        <v>0</v>
      </c>
      <c r="I7" s="12" t="n">
        <f aca="false">IF(H7&lt;=0,0,MAX(0,H7*INDEX(Parâmetros!$B$5:$B$9,MATCH(H7,Parâmetros!$A$5:$A$9,1))-INDEX(Parâmetros!$C$5:$C$9,MATCH(H7,Parâmetros!$A$5:$A$9,1))))</f>
        <v>0</v>
      </c>
      <c r="J7" s="12" t="n">
        <f aca="false">IF(B7&lt;=Parâmetros!$B$12,MAX(0,I7-Parâmetros!$B$14),IF(B7&lt;=Parâmetros!$B$13,MAX(0,I7-(Parâmetros!$B$15-Parâmetros!$B$16*B7)),I7))</f>
        <v>0</v>
      </c>
    </row>
    <row r="8" customFormat="false" ht="15" hidden="false" customHeight="false" outlineLevel="0" collapsed="false">
      <c r="A8" s="11" t="n">
        <f aca="false">'Resumo mensal'!A8</f>
        <v>46082</v>
      </c>
      <c r="B8" s="17" t="n">
        <f aca="false">'Resumo mensal'!B8</f>
        <v>180</v>
      </c>
      <c r="C8" s="12" t="n">
        <f aca="false">MIN(B8,SUMIFS(Lançamentos!$F$5:$F$504,Lançamentos!$B$5:$B$504,"Despesa",Lançamentos!$G$5:$G$504,"Sim",Lançamentos!$H$5:$H$504,A8))</f>
        <v>180</v>
      </c>
      <c r="D8" s="18"/>
      <c r="E8" s="19"/>
      <c r="F8" s="12" t="n">
        <f aca="false">C8+D8+E8*Parâmetros!$B$18</f>
        <v>180</v>
      </c>
      <c r="G8" s="12" t="n">
        <f aca="false">MAX(F8,IF($C$3="Sim",Parâmetros!$B$17,0))</f>
        <v>607.2</v>
      </c>
      <c r="H8" s="12" t="n">
        <f aca="false">MAX(0,B8-G8)</f>
        <v>0</v>
      </c>
      <c r="I8" s="12" t="n">
        <f aca="false">IF(H8&lt;=0,0,MAX(0,H8*INDEX(Parâmetros!$B$5:$B$9,MATCH(H8,Parâmetros!$A$5:$A$9,1))-INDEX(Parâmetros!$C$5:$C$9,MATCH(H8,Parâmetros!$A$5:$A$9,1))))</f>
        <v>0</v>
      </c>
      <c r="J8" s="12" t="n">
        <f aca="false">IF(B8&lt;=Parâmetros!$B$12,MAX(0,I8-Parâmetros!$B$14),IF(B8&lt;=Parâmetros!$B$13,MAX(0,I8-(Parâmetros!$B$15-Parâmetros!$B$16*B8)),I8))</f>
        <v>0</v>
      </c>
    </row>
    <row r="9" customFormat="false" ht="15" hidden="false" customHeight="false" outlineLevel="0" collapsed="false">
      <c r="A9" s="11" t="n">
        <f aca="false">'Resumo mensal'!A9</f>
        <v>46113</v>
      </c>
      <c r="B9" s="17" t="n">
        <f aca="false">'Resumo mensal'!B9</f>
        <v>0</v>
      </c>
      <c r="C9" s="12" t="n">
        <f aca="false">MIN(B9,SUMIFS(Lançamentos!$F$5:$F$504,Lançamentos!$B$5:$B$504,"Despesa",Lançamentos!$G$5:$G$504,"Sim",Lançamentos!$H$5:$H$504,A9))</f>
        <v>0</v>
      </c>
      <c r="D9" s="18"/>
      <c r="E9" s="19"/>
      <c r="F9" s="12" t="n">
        <f aca="false">C9+D9+E9*Parâmetros!$B$18</f>
        <v>0</v>
      </c>
      <c r="G9" s="12" t="n">
        <f aca="false">MAX(F9,IF($C$3="Sim",Parâmetros!$B$17,0))</f>
        <v>607.2</v>
      </c>
      <c r="H9" s="12" t="n">
        <f aca="false">MAX(0,B9-G9)</f>
        <v>0</v>
      </c>
      <c r="I9" s="12" t="n">
        <f aca="false">IF(H9&lt;=0,0,MAX(0,H9*INDEX(Parâmetros!$B$5:$B$9,MATCH(H9,Parâmetros!$A$5:$A$9,1))-INDEX(Parâmetros!$C$5:$C$9,MATCH(H9,Parâmetros!$A$5:$A$9,1))))</f>
        <v>0</v>
      </c>
      <c r="J9" s="12" t="n">
        <f aca="false">IF(B9&lt;=Parâmetros!$B$12,MAX(0,I9-Parâmetros!$B$14),IF(B9&lt;=Parâmetros!$B$13,MAX(0,I9-(Parâmetros!$B$15-Parâmetros!$B$16*B9)),I9))</f>
        <v>0</v>
      </c>
    </row>
    <row r="10" customFormat="false" ht="15" hidden="false" customHeight="false" outlineLevel="0" collapsed="false">
      <c r="A10" s="11" t="n">
        <f aca="false">'Resumo mensal'!A10</f>
        <v>46143</v>
      </c>
      <c r="B10" s="17" t="n">
        <f aca="false">'Resumo mensal'!B10</f>
        <v>0</v>
      </c>
      <c r="C10" s="12" t="n">
        <f aca="false">MIN(B10,SUMIFS(Lançamentos!$F$5:$F$504,Lançamentos!$B$5:$B$504,"Despesa",Lançamentos!$G$5:$G$504,"Sim",Lançamentos!$H$5:$H$504,A10))</f>
        <v>0</v>
      </c>
      <c r="D10" s="18"/>
      <c r="E10" s="19"/>
      <c r="F10" s="12" t="n">
        <f aca="false">C10+D10+E10*Parâmetros!$B$18</f>
        <v>0</v>
      </c>
      <c r="G10" s="12" t="n">
        <f aca="false">MAX(F10,IF($C$3="Sim",Parâmetros!$B$17,0))</f>
        <v>607.2</v>
      </c>
      <c r="H10" s="12" t="n">
        <f aca="false">MAX(0,B10-G10)</f>
        <v>0</v>
      </c>
      <c r="I10" s="12" t="n">
        <f aca="false">IF(H10&lt;=0,0,MAX(0,H10*INDEX(Parâmetros!$B$5:$B$9,MATCH(H10,Parâmetros!$A$5:$A$9,1))-INDEX(Parâmetros!$C$5:$C$9,MATCH(H10,Parâmetros!$A$5:$A$9,1))))</f>
        <v>0</v>
      </c>
      <c r="J10" s="12" t="n">
        <f aca="false">IF(B10&lt;=Parâmetros!$B$12,MAX(0,I10-Parâmetros!$B$14),IF(B10&lt;=Parâmetros!$B$13,MAX(0,I10-(Parâmetros!$B$15-Parâmetros!$B$16*B10)),I10))</f>
        <v>0</v>
      </c>
    </row>
    <row r="11" customFormat="false" ht="15" hidden="false" customHeight="false" outlineLevel="0" collapsed="false">
      <c r="A11" s="11" t="n">
        <f aca="false">'Resumo mensal'!A11</f>
        <v>46174</v>
      </c>
      <c r="B11" s="17" t="n">
        <f aca="false">'Resumo mensal'!B11</f>
        <v>0</v>
      </c>
      <c r="C11" s="12" t="n">
        <f aca="false">MIN(B11,SUMIFS(Lançamentos!$F$5:$F$504,Lançamentos!$B$5:$B$504,"Despesa",Lançamentos!$G$5:$G$504,"Sim",Lançamentos!$H$5:$H$504,A11))</f>
        <v>0</v>
      </c>
      <c r="D11" s="18"/>
      <c r="E11" s="19"/>
      <c r="F11" s="12" t="n">
        <f aca="false">C11+D11+E11*Parâmetros!$B$18</f>
        <v>0</v>
      </c>
      <c r="G11" s="12" t="n">
        <f aca="false">MAX(F11,IF($C$3="Sim",Parâmetros!$B$17,0))</f>
        <v>607.2</v>
      </c>
      <c r="H11" s="12" t="n">
        <f aca="false">MAX(0,B11-G11)</f>
        <v>0</v>
      </c>
      <c r="I11" s="12" t="n">
        <f aca="false">IF(H11&lt;=0,0,MAX(0,H11*INDEX(Parâmetros!$B$5:$B$9,MATCH(H11,Parâmetros!$A$5:$A$9,1))-INDEX(Parâmetros!$C$5:$C$9,MATCH(H11,Parâmetros!$A$5:$A$9,1))))</f>
        <v>0</v>
      </c>
      <c r="J11" s="12" t="n">
        <f aca="false">IF(B11&lt;=Parâmetros!$B$12,MAX(0,I11-Parâmetros!$B$14),IF(B11&lt;=Parâmetros!$B$13,MAX(0,I11-(Parâmetros!$B$15-Parâmetros!$B$16*B11)),I11))</f>
        <v>0</v>
      </c>
    </row>
    <row r="12" customFormat="false" ht="15" hidden="false" customHeight="false" outlineLevel="0" collapsed="false">
      <c r="A12" s="11" t="n">
        <f aca="false">'Resumo mensal'!A12</f>
        <v>46204</v>
      </c>
      <c r="B12" s="17" t="n">
        <f aca="false">'Resumo mensal'!B12</f>
        <v>0</v>
      </c>
      <c r="C12" s="12" t="n">
        <f aca="false">MIN(B12,SUMIFS(Lançamentos!$F$5:$F$504,Lançamentos!$B$5:$B$504,"Despesa",Lançamentos!$G$5:$G$504,"Sim",Lançamentos!$H$5:$H$504,A12))</f>
        <v>0</v>
      </c>
      <c r="D12" s="18"/>
      <c r="E12" s="19"/>
      <c r="F12" s="12" t="n">
        <f aca="false">C12+D12+E12*Parâmetros!$B$18</f>
        <v>0</v>
      </c>
      <c r="G12" s="12" t="n">
        <f aca="false">MAX(F12,IF($C$3="Sim",Parâmetros!$B$17,0))</f>
        <v>607.2</v>
      </c>
      <c r="H12" s="12" t="n">
        <f aca="false">MAX(0,B12-G12)</f>
        <v>0</v>
      </c>
      <c r="I12" s="12" t="n">
        <f aca="false">IF(H12&lt;=0,0,MAX(0,H12*INDEX(Parâmetros!$B$5:$B$9,MATCH(H12,Parâmetros!$A$5:$A$9,1))-INDEX(Parâmetros!$C$5:$C$9,MATCH(H12,Parâmetros!$A$5:$A$9,1))))</f>
        <v>0</v>
      </c>
      <c r="J12" s="12" t="n">
        <f aca="false">IF(B12&lt;=Parâmetros!$B$12,MAX(0,I12-Parâmetros!$B$14),IF(B12&lt;=Parâmetros!$B$13,MAX(0,I12-(Parâmetros!$B$15-Parâmetros!$B$16*B12)),I12))</f>
        <v>0</v>
      </c>
    </row>
    <row r="13" customFormat="false" ht="15" hidden="false" customHeight="false" outlineLevel="0" collapsed="false">
      <c r="A13" s="11" t="n">
        <f aca="false">'Resumo mensal'!A13</f>
        <v>46235</v>
      </c>
      <c r="B13" s="17" t="n">
        <f aca="false">'Resumo mensal'!B13</f>
        <v>0</v>
      </c>
      <c r="C13" s="12" t="n">
        <f aca="false">MIN(B13,SUMIFS(Lançamentos!$F$5:$F$504,Lançamentos!$B$5:$B$504,"Despesa",Lançamentos!$G$5:$G$504,"Sim",Lançamentos!$H$5:$H$504,A13))</f>
        <v>0</v>
      </c>
      <c r="D13" s="18"/>
      <c r="E13" s="19"/>
      <c r="F13" s="12" t="n">
        <f aca="false">C13+D13+E13*Parâmetros!$B$18</f>
        <v>0</v>
      </c>
      <c r="G13" s="12" t="n">
        <f aca="false">MAX(F13,IF($C$3="Sim",Parâmetros!$B$17,0))</f>
        <v>607.2</v>
      </c>
      <c r="H13" s="12" t="n">
        <f aca="false">MAX(0,B13-G13)</f>
        <v>0</v>
      </c>
      <c r="I13" s="12" t="n">
        <f aca="false">IF(H13&lt;=0,0,MAX(0,H13*INDEX(Parâmetros!$B$5:$B$9,MATCH(H13,Parâmetros!$A$5:$A$9,1))-INDEX(Parâmetros!$C$5:$C$9,MATCH(H13,Parâmetros!$A$5:$A$9,1))))</f>
        <v>0</v>
      </c>
      <c r="J13" s="12" t="n">
        <f aca="false">IF(B13&lt;=Parâmetros!$B$12,MAX(0,I13-Parâmetros!$B$14),IF(B13&lt;=Parâmetros!$B$13,MAX(0,I13-(Parâmetros!$B$15-Parâmetros!$B$16*B13)),I13))</f>
        <v>0</v>
      </c>
    </row>
    <row r="14" customFormat="false" ht="15" hidden="false" customHeight="false" outlineLevel="0" collapsed="false">
      <c r="A14" s="11" t="n">
        <f aca="false">'Resumo mensal'!A14</f>
        <v>46266</v>
      </c>
      <c r="B14" s="17" t="n">
        <f aca="false">'Resumo mensal'!B14</f>
        <v>0</v>
      </c>
      <c r="C14" s="12" t="n">
        <f aca="false">MIN(B14,SUMIFS(Lançamentos!$F$5:$F$504,Lançamentos!$B$5:$B$504,"Despesa",Lançamentos!$G$5:$G$504,"Sim",Lançamentos!$H$5:$H$504,A14))</f>
        <v>0</v>
      </c>
      <c r="D14" s="18"/>
      <c r="E14" s="19"/>
      <c r="F14" s="12" t="n">
        <f aca="false">C14+D14+E14*Parâmetros!$B$18</f>
        <v>0</v>
      </c>
      <c r="G14" s="12" t="n">
        <f aca="false">MAX(F14,IF($C$3="Sim",Parâmetros!$B$17,0))</f>
        <v>607.2</v>
      </c>
      <c r="H14" s="12" t="n">
        <f aca="false">MAX(0,B14-G14)</f>
        <v>0</v>
      </c>
      <c r="I14" s="12" t="n">
        <f aca="false">IF(H14&lt;=0,0,MAX(0,H14*INDEX(Parâmetros!$B$5:$B$9,MATCH(H14,Parâmetros!$A$5:$A$9,1))-INDEX(Parâmetros!$C$5:$C$9,MATCH(H14,Parâmetros!$A$5:$A$9,1))))</f>
        <v>0</v>
      </c>
      <c r="J14" s="12" t="n">
        <f aca="false">IF(B14&lt;=Parâmetros!$B$12,MAX(0,I14-Parâmetros!$B$14),IF(B14&lt;=Parâmetros!$B$13,MAX(0,I14-(Parâmetros!$B$15-Parâmetros!$B$16*B14)),I14))</f>
        <v>0</v>
      </c>
    </row>
    <row r="15" customFormat="false" ht="15" hidden="false" customHeight="false" outlineLevel="0" collapsed="false">
      <c r="A15" s="11" t="n">
        <f aca="false">'Resumo mensal'!A15</f>
        <v>46296</v>
      </c>
      <c r="B15" s="17" t="n">
        <f aca="false">'Resumo mensal'!B15</f>
        <v>0</v>
      </c>
      <c r="C15" s="12" t="n">
        <f aca="false">MIN(B15,SUMIFS(Lançamentos!$F$5:$F$504,Lançamentos!$B$5:$B$504,"Despesa",Lançamentos!$G$5:$G$504,"Sim",Lançamentos!$H$5:$H$504,A15))</f>
        <v>0</v>
      </c>
      <c r="D15" s="18"/>
      <c r="E15" s="19"/>
      <c r="F15" s="12" t="n">
        <f aca="false">C15+D15+E15*Parâmetros!$B$18</f>
        <v>0</v>
      </c>
      <c r="G15" s="12" t="n">
        <f aca="false">MAX(F15,IF($C$3="Sim",Parâmetros!$B$17,0))</f>
        <v>607.2</v>
      </c>
      <c r="H15" s="12" t="n">
        <f aca="false">MAX(0,B15-G15)</f>
        <v>0</v>
      </c>
      <c r="I15" s="12" t="n">
        <f aca="false">IF(H15&lt;=0,0,MAX(0,H15*INDEX(Parâmetros!$B$5:$B$9,MATCH(H15,Parâmetros!$A$5:$A$9,1))-INDEX(Parâmetros!$C$5:$C$9,MATCH(H15,Parâmetros!$A$5:$A$9,1))))</f>
        <v>0</v>
      </c>
      <c r="J15" s="12" t="n">
        <f aca="false">IF(B15&lt;=Parâmetros!$B$12,MAX(0,I15-Parâmetros!$B$14),IF(B15&lt;=Parâmetros!$B$13,MAX(0,I15-(Parâmetros!$B$15-Parâmetros!$B$16*B15)),I15))</f>
        <v>0</v>
      </c>
    </row>
    <row r="16" customFormat="false" ht="15" hidden="false" customHeight="false" outlineLevel="0" collapsed="false">
      <c r="A16" s="11" t="n">
        <f aca="false">'Resumo mensal'!A16</f>
        <v>46327</v>
      </c>
      <c r="B16" s="17" t="n">
        <f aca="false">'Resumo mensal'!B16</f>
        <v>0</v>
      </c>
      <c r="C16" s="12" t="n">
        <f aca="false">MIN(B16,SUMIFS(Lançamentos!$F$5:$F$504,Lançamentos!$B$5:$B$504,"Despesa",Lançamentos!$G$5:$G$504,"Sim",Lançamentos!$H$5:$H$504,A16))</f>
        <v>0</v>
      </c>
      <c r="D16" s="18"/>
      <c r="E16" s="19"/>
      <c r="F16" s="12" t="n">
        <f aca="false">C16+D16+E16*Parâmetros!$B$18</f>
        <v>0</v>
      </c>
      <c r="G16" s="12" t="n">
        <f aca="false">MAX(F16,IF($C$3="Sim",Parâmetros!$B$17,0))</f>
        <v>607.2</v>
      </c>
      <c r="H16" s="12" t="n">
        <f aca="false">MAX(0,B16-G16)</f>
        <v>0</v>
      </c>
      <c r="I16" s="12" t="n">
        <f aca="false">IF(H16&lt;=0,0,MAX(0,H16*INDEX(Parâmetros!$B$5:$B$9,MATCH(H16,Parâmetros!$A$5:$A$9,1))-INDEX(Parâmetros!$C$5:$C$9,MATCH(H16,Parâmetros!$A$5:$A$9,1))))</f>
        <v>0</v>
      </c>
      <c r="J16" s="12" t="n">
        <f aca="false">IF(B16&lt;=Parâmetros!$B$12,MAX(0,I16-Parâmetros!$B$14),IF(B16&lt;=Parâmetros!$B$13,MAX(0,I16-(Parâmetros!$B$15-Parâmetros!$B$16*B16)),I16))</f>
        <v>0</v>
      </c>
    </row>
    <row r="17" customFormat="false" ht="15" hidden="false" customHeight="false" outlineLevel="0" collapsed="false">
      <c r="A17" s="11" t="n">
        <f aca="false">'Resumo mensal'!A17</f>
        <v>46357</v>
      </c>
      <c r="B17" s="17" t="n">
        <f aca="false">'Resumo mensal'!B17</f>
        <v>0</v>
      </c>
      <c r="C17" s="12" t="n">
        <f aca="false">MIN(B17,SUMIFS(Lançamentos!$F$5:$F$504,Lançamentos!$B$5:$B$504,"Despesa",Lançamentos!$G$5:$G$504,"Sim",Lançamentos!$H$5:$H$504,A17))</f>
        <v>0</v>
      </c>
      <c r="D17" s="18"/>
      <c r="E17" s="19"/>
      <c r="F17" s="12" t="n">
        <f aca="false">C17+D17+E17*Parâmetros!$B$18</f>
        <v>0</v>
      </c>
      <c r="G17" s="12" t="n">
        <f aca="false">MAX(F17,IF($C$3="Sim",Parâmetros!$B$17,0))</f>
        <v>607.2</v>
      </c>
      <c r="H17" s="12" t="n">
        <f aca="false">MAX(0,B17-G17)</f>
        <v>0</v>
      </c>
      <c r="I17" s="12" t="n">
        <f aca="false">IF(H17&lt;=0,0,MAX(0,H17*INDEX(Parâmetros!$B$5:$B$9,MATCH(H17,Parâmetros!$A$5:$A$9,1))-INDEX(Parâmetros!$C$5:$C$9,MATCH(H17,Parâmetros!$A$5:$A$9,1))))</f>
        <v>0</v>
      </c>
      <c r="J17" s="12" t="n">
        <f aca="false">IF(B17&lt;=Parâmetros!$B$12,MAX(0,I17-Parâmetros!$B$14),IF(B17&lt;=Parâmetros!$B$13,MAX(0,I17-(Parâmetros!$B$15-Parâmetros!$B$16*B17)),I17))</f>
        <v>0</v>
      </c>
    </row>
    <row r="18" customFormat="false" ht="15" hidden="false" customHeight="false" outlineLevel="0" collapsed="false">
      <c r="A18" s="14" t="s">
        <v>48</v>
      </c>
      <c r="B18" s="15" t="n">
        <f aca="false">SUM(B6:B17)</f>
        <v>180</v>
      </c>
      <c r="C18" s="15" t="n">
        <f aca="false">SUM(C6:C17)</f>
        <v>180</v>
      </c>
      <c r="D18" s="15" t="n">
        <f aca="false">SUM(D6:D17)</f>
        <v>0</v>
      </c>
      <c r="E18" s="16"/>
      <c r="F18" s="15" t="n">
        <f aca="false">SUM(F6:F17)</f>
        <v>180</v>
      </c>
      <c r="G18" s="15" t="n">
        <f aca="false">SUM(G6:G17)</f>
        <v>7286.4</v>
      </c>
      <c r="H18" s="15" t="n">
        <f aca="false">SUM(H6:H17)</f>
        <v>0</v>
      </c>
      <c r="I18" s="15" t="n">
        <f aca="false">SUM(I6:I17)</f>
        <v>0</v>
      </c>
      <c r="J18" s="15" t="n">
        <f aca="false">SUM(J6:J17)</f>
        <v>0</v>
      </c>
    </row>
    <row r="20" customFormat="false" ht="15" hidden="false" customHeight="false" outlineLevel="0" collapsed="false">
      <c r="A20" s="3" t="s">
        <v>61</v>
      </c>
    </row>
    <row r="21" customFormat="false" ht="15" hidden="false" customHeight="false" outlineLevel="0" collapsed="false">
      <c r="A21" s="2" t="s">
        <v>62</v>
      </c>
    </row>
    <row r="22" customFormat="false" ht="15" hidden="false" customHeight="false" outlineLevel="0" collapsed="false">
      <c r="A22" s="2" t="s">
        <v>63</v>
      </c>
    </row>
    <row r="23" customFormat="false" ht="15" hidden="false" customHeight="false" outlineLevel="0" collapsed="false">
      <c r="A23" s="2" t="s">
        <v>64</v>
      </c>
    </row>
    <row r="24" customFormat="false" ht="15" hidden="false" customHeight="false" outlineLevel="0" collapsed="false">
      <c r="A24" s="2" t="s">
        <v>65</v>
      </c>
    </row>
  </sheetData>
  <dataValidations count="1">
    <dataValidation allowBlank="false" errorStyle="stop" operator="between" showDropDown="false" showErrorMessage="false" showInputMessage="false" sqref="C3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20"/>
    <col collapsed="false" customWidth="true" hidden="false" outlineLevel="0" max="3" min="3" style="0" width="44"/>
  </cols>
  <sheetData>
    <row r="1" customFormat="false" ht="19.7" hidden="false" customHeight="false" outlineLevel="0" collapsed="false">
      <c r="A1" s="1" t="s">
        <v>66</v>
      </c>
    </row>
    <row r="2" customFormat="false" ht="15" hidden="false" customHeight="false" outlineLevel="0" collapsed="false">
      <c r="A2" s="2" t="s">
        <v>67</v>
      </c>
    </row>
    <row r="4" customFormat="false" ht="15" hidden="false" customHeight="false" outlineLevel="0" collapsed="false">
      <c r="A4" s="0" t="s">
        <v>68</v>
      </c>
      <c r="B4" s="20" t="n">
        <v>12000</v>
      </c>
      <c r="C4" s="2" t="s">
        <v>69</v>
      </c>
    </row>
    <row r="5" customFormat="false" ht="15" hidden="false" customHeight="false" outlineLevel="0" collapsed="false">
      <c r="A5" s="0" t="s">
        <v>70</v>
      </c>
      <c r="B5" s="20" t="n">
        <v>0</v>
      </c>
      <c r="C5" s="2" t="s">
        <v>71</v>
      </c>
    </row>
    <row r="7" customFormat="false" ht="15" hidden="false" customHeight="false" outlineLevel="0" collapsed="false">
      <c r="A7" s="21" t="s">
        <v>72</v>
      </c>
      <c r="B7" s="22"/>
    </row>
    <row r="8" customFormat="false" ht="15" hidden="false" customHeight="false" outlineLevel="0" collapsed="false">
      <c r="A8" s="23" t="s">
        <v>73</v>
      </c>
      <c r="B8" s="12" t="n">
        <f aca="false">B4*12</f>
        <v>144000</v>
      </c>
    </row>
    <row r="9" customFormat="false" ht="15" hidden="false" customHeight="false" outlineLevel="0" collapsed="false">
      <c r="A9" s="23" t="s">
        <v>74</v>
      </c>
      <c r="B9" s="24" t="n">
        <f aca="false">IF(B4&gt;0,B5/B4,0)</f>
        <v>0</v>
      </c>
    </row>
    <row r="10" customFormat="false" ht="15" hidden="false" customHeight="false" outlineLevel="0" collapsed="false">
      <c r="A10" s="23" t="s">
        <v>75</v>
      </c>
      <c r="B10" s="23" t="str">
        <f aca="false">IF(B8&gt;Parâmetros!$B$25,"Fora do Simples",IF(B9&gt;=Parâmetros!$B$24,"III","V"))</f>
        <v>V</v>
      </c>
    </row>
    <row r="11" customFormat="false" ht="15" hidden="false" customHeight="false" outlineLevel="0" collapsed="false">
      <c r="A11" s="23" t="s">
        <v>76</v>
      </c>
      <c r="B11" s="25" t="n">
        <f aca="false">IF(B8&gt;Parâmetros!$B$25,0,(B8*INDEX(Parâmetros!$F$5:$F$10,MATCH($B$8,Parâmetros!$E$5:$E$10,1))-INDEX(Parâmetros!$G$5:$G$10,MATCH($B$8,Parâmetros!$E$5:$E$10,1)))/B8)</f>
        <v>0.06</v>
      </c>
    </row>
    <row r="12" customFormat="false" ht="15" hidden="false" customHeight="false" outlineLevel="0" collapsed="false">
      <c r="A12" s="23" t="s">
        <v>77</v>
      </c>
      <c r="B12" s="25" t="n">
        <f aca="false">IF(B8&gt;Parâmetros!$B$25,0,(B8*INDEX(Parâmetros!$J$5:$J$10,MATCH($B$8,Parâmetros!$E$5:$E$10,1))-INDEX(Parâmetros!$K$5:$K$10,MATCH($B$8,Parâmetros!$E$5:$E$10,1)))/B8)</f>
        <v>0.155</v>
      </c>
    </row>
    <row r="13" customFormat="false" ht="15" hidden="false" customHeight="false" outlineLevel="0" collapsed="false">
      <c r="A13" s="23" t="s">
        <v>78</v>
      </c>
      <c r="B13" s="12" t="n">
        <f aca="false">IF(B10="III",B4*B11,B4*B12)</f>
        <v>1860</v>
      </c>
    </row>
    <row r="15" customFormat="false" ht="15" hidden="false" customHeight="false" outlineLevel="0" collapsed="false">
      <c r="A15" s="21" t="s">
        <v>79</v>
      </c>
      <c r="B15" s="22"/>
    </row>
    <row r="16" customFormat="false" ht="15" hidden="false" customHeight="false" outlineLevel="0" collapsed="false">
      <c r="A16" s="23" t="s">
        <v>80</v>
      </c>
      <c r="B16" s="12" t="n">
        <f aca="false">MAX(B4*Parâmetros!$B$24,Parâmetros!$B$21)</f>
        <v>3360</v>
      </c>
    </row>
    <row r="17" customFormat="false" ht="15" hidden="false" customHeight="false" outlineLevel="0" collapsed="false">
      <c r="A17" s="23" t="s">
        <v>81</v>
      </c>
      <c r="B17" s="12" t="n">
        <f aca="false">B4*B11</f>
        <v>720</v>
      </c>
    </row>
    <row r="18" customFormat="false" ht="15" hidden="false" customHeight="false" outlineLevel="0" collapsed="false">
      <c r="A18" s="23" t="s">
        <v>82</v>
      </c>
      <c r="B18" s="12" t="n">
        <f aca="false">IF(B5&lt;=0,0,Parâmetros!$B$23*MIN(MAX(B5,Parâmetros!$B$21),Parâmetros!$B$22))</f>
        <v>0</v>
      </c>
    </row>
    <row r="19" customFormat="false" ht="15" hidden="false" customHeight="false" outlineLevel="0" collapsed="false">
      <c r="A19" s="23" t="s">
        <v>83</v>
      </c>
      <c r="B19" s="12" t="n">
        <f aca="false">IF(B16&lt;=0,0,Parâmetros!$B$23*MIN(MAX(B16,Parâmetros!$B$21),Parâmetros!$B$22))</f>
        <v>369.6</v>
      </c>
    </row>
    <row r="20" customFormat="false" ht="15" hidden="false" customHeight="false" outlineLevel="0" collapsed="false">
      <c r="A20" s="23" t="s">
        <v>84</v>
      </c>
      <c r="B20" s="12" t="n">
        <f aca="false">MAX(B19-B18,0)</f>
        <v>369.6</v>
      </c>
    </row>
    <row r="21" customFormat="false" ht="15" hidden="false" customHeight="false" outlineLevel="0" collapsed="false">
      <c r="A21" s="23" t="s">
        <v>85</v>
      </c>
      <c r="B21" s="12" t="n">
        <f aca="false">B4*B12</f>
        <v>1860</v>
      </c>
    </row>
    <row r="22" customFormat="false" ht="15" hidden="false" customHeight="false" outlineLevel="0" collapsed="false">
      <c r="A22" s="23" t="s">
        <v>86</v>
      </c>
      <c r="B22" s="12" t="n">
        <f aca="false">IF(OR(B10="III",B10="Fora do Simples"),0,B21-B17-B20)</f>
        <v>770.4</v>
      </c>
    </row>
    <row r="24" customFormat="false" ht="15" hidden="false" customHeight="false" outlineLevel="0" collapsed="false">
      <c r="A24" s="3" t="s">
        <v>87</v>
      </c>
    </row>
    <row r="25" customFormat="false" ht="15" hidden="false" customHeight="false" outlineLevel="0" collapsed="false">
      <c r="A25" s="26" t="str">
        <f aca="false">IF(B4&lt;=0,"Informe o faturamento mensal.",IF(B10="Fora do Simples","Com esse faturamento, a receita anual passa de R$ 4,8 milhões e o Simples Nacional não se aplica.",IF(B10="III","O Fator R já está em 28% ou mais. O ponto de atenção é manter a folha nesse patamar ao longo dos 12 meses.",IF(B22&gt;0,"O Fator R está abaixo de 28%. Elevar a folha até o valor da linha 16 leva ao Anexo III, e a economia estimada está na linha 22.","O Fator R está abaixo de 28%, e elevar o pró-labore, neste cenário, não compensa: o INSS adicional consome a redução do imposto."))))</f>
        <v>O Fator R está abaixo de 28%. Elevar a folha até o valor da linha 16 leva ao Anexo III, e a economia estimada está na linha 22.</v>
      </c>
      <c r="B25" s="26"/>
      <c r="C25" s="26"/>
    </row>
    <row r="26" customFormat="false" ht="15" hidden="false" customHeight="false" outlineLevel="0" collapsed="false">
      <c r="A26" s="26"/>
      <c r="B26" s="26"/>
      <c r="C26" s="26"/>
    </row>
    <row r="27" customFormat="false" ht="15" hidden="false" customHeight="false" outlineLevel="0" collapsed="false">
      <c r="A27" s="26"/>
      <c r="B27" s="26"/>
      <c r="C27" s="26"/>
    </row>
    <row r="29" customFormat="false" ht="15" hidden="false" customHeight="false" outlineLevel="0" collapsed="false">
      <c r="A29" s="2" t="s">
        <v>88</v>
      </c>
    </row>
  </sheetData>
  <mergeCells count="1">
    <mergeCell ref="A25:C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6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9" min="9" style="0" width="22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3"/>
    <col collapsed="false" customWidth="true" hidden="false" outlineLevel="0" max="13" min="13" style="0" width="34"/>
  </cols>
  <sheetData>
    <row r="1" customFormat="false" ht="19.7" hidden="false" customHeight="false" outlineLevel="0" collapsed="false">
      <c r="A1" s="1" t="s">
        <v>89</v>
      </c>
    </row>
    <row r="2" customFormat="false" ht="15" hidden="false" customHeight="false" outlineLevel="0" collapsed="false">
      <c r="A2" s="2" t="s">
        <v>90</v>
      </c>
    </row>
    <row r="3" customFormat="false" ht="15" hidden="false" customHeight="false" outlineLevel="0" collapsed="false">
      <c r="A3" s="3" t="s">
        <v>91</v>
      </c>
      <c r="E3" s="3" t="s">
        <v>92</v>
      </c>
      <c r="I3" s="3" t="s">
        <v>93</v>
      </c>
      <c r="M3" s="3" t="s">
        <v>94</v>
      </c>
    </row>
    <row r="4" customFormat="false" ht="31.5" hidden="false" customHeight="true" outlineLevel="0" collapsed="false">
      <c r="A4" s="7" t="s">
        <v>95</v>
      </c>
      <c r="B4" s="7" t="s">
        <v>96</v>
      </c>
      <c r="C4" s="7" t="s">
        <v>97</v>
      </c>
      <c r="E4" s="7" t="s">
        <v>98</v>
      </c>
      <c r="F4" s="7" t="s">
        <v>96</v>
      </c>
      <c r="G4" s="7" t="s">
        <v>97</v>
      </c>
      <c r="I4" s="7" t="s">
        <v>98</v>
      </c>
      <c r="J4" s="7" t="s">
        <v>96</v>
      </c>
      <c r="K4" s="7" t="s">
        <v>97</v>
      </c>
      <c r="M4" s="7" t="s">
        <v>20</v>
      </c>
    </row>
    <row r="5" customFormat="false" ht="15" hidden="false" customHeight="false" outlineLevel="0" collapsed="false">
      <c r="A5" s="20" t="n">
        <v>0</v>
      </c>
      <c r="B5" s="27" t="n">
        <v>0</v>
      </c>
      <c r="C5" s="20" t="n">
        <v>0</v>
      </c>
      <c r="E5" s="20" t="n">
        <v>0</v>
      </c>
      <c r="F5" s="27" t="n">
        <v>0.06</v>
      </c>
      <c r="G5" s="20" t="n">
        <v>0</v>
      </c>
      <c r="I5" s="20" t="n">
        <v>0</v>
      </c>
      <c r="J5" s="27" t="n">
        <v>0.155</v>
      </c>
      <c r="K5" s="20" t="n">
        <v>0</v>
      </c>
      <c r="M5" s="5" t="s">
        <v>28</v>
      </c>
    </row>
    <row r="6" customFormat="false" ht="15" hidden="false" customHeight="false" outlineLevel="0" collapsed="false">
      <c r="A6" s="20" t="n">
        <v>2428.81</v>
      </c>
      <c r="B6" s="27" t="n">
        <v>0.075</v>
      </c>
      <c r="C6" s="20" t="n">
        <v>182.16</v>
      </c>
      <c r="E6" s="20" t="n">
        <v>180000.01</v>
      </c>
      <c r="F6" s="27" t="n">
        <v>0.112</v>
      </c>
      <c r="G6" s="20" t="n">
        <v>9360</v>
      </c>
      <c r="I6" s="20" t="n">
        <v>180000.01</v>
      </c>
      <c r="J6" s="27" t="n">
        <v>0.18</v>
      </c>
      <c r="K6" s="20" t="n">
        <v>4500</v>
      </c>
      <c r="M6" s="5" t="s">
        <v>99</v>
      </c>
    </row>
    <row r="7" customFormat="false" ht="15" hidden="false" customHeight="false" outlineLevel="0" collapsed="false">
      <c r="A7" s="20" t="n">
        <v>2826.66</v>
      </c>
      <c r="B7" s="27" t="n">
        <v>0.15</v>
      </c>
      <c r="C7" s="20" t="n">
        <v>394.16</v>
      </c>
      <c r="E7" s="20" t="n">
        <v>360000.01</v>
      </c>
      <c r="F7" s="27" t="n">
        <v>0.135</v>
      </c>
      <c r="G7" s="20" t="n">
        <v>17640</v>
      </c>
      <c r="I7" s="20" t="n">
        <v>360000.01</v>
      </c>
      <c r="J7" s="27" t="n">
        <v>0.195</v>
      </c>
      <c r="K7" s="20" t="n">
        <v>9900</v>
      </c>
      <c r="M7" s="5" t="s">
        <v>100</v>
      </c>
    </row>
    <row r="8" customFormat="false" ht="15" hidden="false" customHeight="false" outlineLevel="0" collapsed="false">
      <c r="A8" s="20" t="n">
        <v>3751.06</v>
      </c>
      <c r="B8" s="27" t="n">
        <v>0.225</v>
      </c>
      <c r="C8" s="20" t="n">
        <v>675.49</v>
      </c>
      <c r="E8" s="20" t="n">
        <v>720000.01</v>
      </c>
      <c r="F8" s="27" t="n">
        <v>0.16</v>
      </c>
      <c r="G8" s="20" t="n">
        <v>35640</v>
      </c>
      <c r="I8" s="20" t="n">
        <v>720000.01</v>
      </c>
      <c r="J8" s="27" t="n">
        <v>0.205</v>
      </c>
      <c r="K8" s="20" t="n">
        <v>17100</v>
      </c>
      <c r="M8" s="5" t="s">
        <v>101</v>
      </c>
    </row>
    <row r="9" customFormat="false" ht="15" hidden="false" customHeight="false" outlineLevel="0" collapsed="false">
      <c r="A9" s="20" t="n">
        <v>4664.69</v>
      </c>
      <c r="B9" s="27" t="n">
        <v>0.275</v>
      </c>
      <c r="C9" s="20" t="n">
        <v>908.73</v>
      </c>
      <c r="E9" s="20" t="n">
        <v>1800000.01</v>
      </c>
      <c r="F9" s="27" t="n">
        <v>0.21</v>
      </c>
      <c r="G9" s="20" t="n">
        <v>125640</v>
      </c>
      <c r="I9" s="20" t="n">
        <v>1800000.01</v>
      </c>
      <c r="J9" s="27" t="n">
        <v>0.23</v>
      </c>
      <c r="K9" s="20" t="n">
        <v>62100</v>
      </c>
      <c r="M9" s="5" t="s">
        <v>102</v>
      </c>
    </row>
    <row r="10" customFormat="false" ht="15" hidden="false" customHeight="false" outlineLevel="0" collapsed="false">
      <c r="E10" s="20" t="n">
        <v>3600000.01</v>
      </c>
      <c r="F10" s="27" t="n">
        <v>0.33</v>
      </c>
      <c r="G10" s="20" t="n">
        <v>648000</v>
      </c>
      <c r="I10" s="20" t="n">
        <v>3600000.01</v>
      </c>
      <c r="J10" s="27" t="n">
        <v>0.305</v>
      </c>
      <c r="K10" s="20" t="n">
        <v>540000</v>
      </c>
      <c r="M10" s="5" t="s">
        <v>33</v>
      </c>
    </row>
    <row r="11" customFormat="false" ht="15" hidden="false" customHeight="false" outlineLevel="0" collapsed="false">
      <c r="A11" s="3" t="s">
        <v>103</v>
      </c>
      <c r="M11" s="5" t="s">
        <v>104</v>
      </c>
    </row>
    <row r="12" customFormat="false" ht="15" hidden="false" customHeight="false" outlineLevel="0" collapsed="false">
      <c r="A12" s="4" t="s">
        <v>105</v>
      </c>
      <c r="B12" s="20" t="n">
        <v>5000</v>
      </c>
      <c r="E12" s="2" t="s">
        <v>106</v>
      </c>
      <c r="M12" s="5" t="s">
        <v>107</v>
      </c>
    </row>
    <row r="13" customFormat="false" ht="15" hidden="false" customHeight="false" outlineLevel="0" collapsed="false">
      <c r="A13" s="4" t="s">
        <v>108</v>
      </c>
      <c r="B13" s="20" t="n">
        <v>7350</v>
      </c>
      <c r="M13" s="5" t="s">
        <v>109</v>
      </c>
    </row>
    <row r="14" customFormat="false" ht="15" hidden="false" customHeight="false" outlineLevel="0" collapsed="false">
      <c r="A14" s="4" t="s">
        <v>110</v>
      </c>
      <c r="B14" s="20" t="n">
        <v>312.89</v>
      </c>
      <c r="M14" s="5" t="s">
        <v>111</v>
      </c>
    </row>
    <row r="15" customFormat="false" ht="15" hidden="false" customHeight="false" outlineLevel="0" collapsed="false">
      <c r="A15" s="4" t="s">
        <v>112</v>
      </c>
      <c r="B15" s="20" t="n">
        <v>978.62</v>
      </c>
      <c r="M15" s="5" t="s">
        <v>113</v>
      </c>
    </row>
    <row r="16" customFormat="false" ht="15" hidden="false" customHeight="false" outlineLevel="0" collapsed="false">
      <c r="A16" s="4" t="s">
        <v>114</v>
      </c>
      <c r="B16" s="28" t="n">
        <v>0.133145</v>
      </c>
      <c r="M16" s="5" t="s">
        <v>115</v>
      </c>
    </row>
    <row r="17" customFormat="false" ht="15" hidden="false" customHeight="false" outlineLevel="0" collapsed="false">
      <c r="A17" s="4" t="s">
        <v>116</v>
      </c>
      <c r="B17" s="20" t="n">
        <v>607.2</v>
      </c>
      <c r="M17" s="5" t="s">
        <v>117</v>
      </c>
    </row>
    <row r="18" customFormat="false" ht="15" hidden="false" customHeight="false" outlineLevel="0" collapsed="false">
      <c r="A18" s="4" t="s">
        <v>118</v>
      </c>
      <c r="B18" s="20" t="n">
        <v>189.59</v>
      </c>
      <c r="M18" s="5" t="s">
        <v>119</v>
      </c>
    </row>
    <row r="19" customFormat="false" ht="15" hidden="false" customHeight="false" outlineLevel="0" collapsed="false">
      <c r="M19" s="5" t="s">
        <v>120</v>
      </c>
    </row>
    <row r="20" customFormat="false" ht="15" hidden="false" customHeight="false" outlineLevel="0" collapsed="false">
      <c r="A20" s="3" t="s">
        <v>121</v>
      </c>
      <c r="M20" s="5" t="s">
        <v>122</v>
      </c>
    </row>
    <row r="21" customFormat="false" ht="15" hidden="false" customHeight="false" outlineLevel="0" collapsed="false">
      <c r="A21" s="4" t="s">
        <v>123</v>
      </c>
      <c r="B21" s="20" t="n">
        <v>1621</v>
      </c>
      <c r="M21" s="5" t="s">
        <v>124</v>
      </c>
    </row>
    <row r="22" customFormat="false" ht="15" hidden="false" customHeight="false" outlineLevel="0" collapsed="false">
      <c r="A22" s="4" t="s">
        <v>125</v>
      </c>
      <c r="B22" s="20" t="n">
        <v>8475.55</v>
      </c>
    </row>
    <row r="23" customFormat="false" ht="15" hidden="false" customHeight="false" outlineLevel="0" collapsed="false">
      <c r="A23" s="4" t="s">
        <v>126</v>
      </c>
      <c r="B23" s="27" t="n">
        <v>0.11</v>
      </c>
    </row>
    <row r="24" customFormat="false" ht="15" hidden="false" customHeight="false" outlineLevel="0" collapsed="false">
      <c r="A24" s="4" t="s">
        <v>127</v>
      </c>
      <c r="B24" s="27" t="n">
        <v>0.28</v>
      </c>
    </row>
    <row r="25" customFormat="false" ht="15" hidden="false" customHeight="false" outlineLevel="0" collapsed="false">
      <c r="A25" s="4" t="s">
        <v>128</v>
      </c>
      <c r="B25" s="20" t="n">
        <v>4800000</v>
      </c>
    </row>
    <row r="28" customFormat="false" ht="15" hidden="false" customHeight="false" outlineLevel="0" collapsed="false">
      <c r="A28" s="3" t="s">
        <v>129</v>
      </c>
    </row>
    <row r="29" customFormat="false" ht="15" hidden="false" customHeight="false" outlineLevel="0" collapsed="false">
      <c r="A29" s="2" t="s">
        <v>130</v>
      </c>
    </row>
    <row r="30" customFormat="false" ht="15" hidden="false" customHeight="false" outlineLevel="0" collapsed="false">
      <c r="A30" s="2" t="s">
        <v>131</v>
      </c>
    </row>
    <row r="31" customFormat="false" ht="15" hidden="false" customHeight="false" outlineLevel="0" collapsed="false">
      <c r="A31" s="2" t="s">
        <v>132</v>
      </c>
    </row>
    <row r="32" customFormat="false" ht="15" hidden="false" customHeight="false" outlineLevel="0" collapsed="false">
      <c r="A32" s="2" t="s">
        <v>133</v>
      </c>
    </row>
    <row r="33" customFormat="false" ht="15" hidden="false" customHeight="false" outlineLevel="0" collapsed="false">
      <c r="A33" s="2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2026-10-14T15:39:02Z</dcterms:created>
  <dc:creator>openpyxl</dc:creator>
  <dc:description/>
  <dc:language>en-US</dc:language>
  <cp:lastModifiedBy/>
  <dcterms:modified xsi:type="dcterms:W3CDTF">2026-10-14T15:39:02Z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